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09072024" sheetId="3" r:id="rId6"/>
    <sheet state="visible" name="10072024" sheetId="4" r:id="rId7"/>
    <sheet state="visible" name="11072024" sheetId="5" r:id="rId8"/>
    <sheet state="visible" name="14072024" sheetId="6" r:id="rId9"/>
    <sheet state="visible" name="12072024" sheetId="7" r:id="rId10"/>
    <sheet state="visible" name="13072024" sheetId="8" r:id="rId11"/>
    <sheet state="visible" name="LOCKED" sheetId="9" r:id="rId12"/>
    <sheet state="visible" name="Twilights (Beta)" sheetId="10" r:id="rId13"/>
    <sheet state="visible" name="Twilights V2" sheetId="11" r:id="rId14"/>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S21">
      <text>
        <t xml:space="preserve">*1.1 fudge factor on this row
	-T Woodrow</t>
      </text>
    </comment>
  </commentList>
</comments>
</file>

<file path=xl/sharedStrings.xml><?xml version="1.0" encoding="utf-8"?>
<sst xmlns="http://schemas.openxmlformats.org/spreadsheetml/2006/main" count="1064" uniqueCount="321">
  <si>
    <t>Main folder path: Z:\Robot_tile_files\{folder}    Labview writes the robot shift file to: C:\Robot\robot_shift_abs_{DATETIME}.csv</t>
  </si>
  <si>
    <t>Currently on telescope</t>
  </si>
  <si>
    <t>Currently on robot</t>
  </si>
  <si>
    <t>Date</t>
  </si>
  <si>
    <t>Time</t>
  </si>
  <si>
    <t>Field</t>
  </si>
  <si>
    <t>Filename</t>
  </si>
  <si>
    <t>Folder</t>
  </si>
  <si>
    <t>Metrology Timestamp</t>
  </si>
  <si>
    <t>Configuring/Unconfiguring?</t>
  </si>
  <si>
    <t>Magnet rotation</t>
  </si>
  <si>
    <t>Timeouts</t>
  </si>
  <si>
    <t>Comments (dome temp)</t>
  </si>
  <si>
    <t>G15_T262_SNAFU</t>
  </si>
  <si>
    <t>Robot_G15_T262.csv</t>
  </si>
  <si>
    <t>C</t>
  </si>
  <si>
    <t>A2399_010_SNAFU</t>
  </si>
  <si>
    <t>Robot_A2399_010</t>
  </si>
  <si>
    <t>U</t>
  </si>
  <si>
    <t>Tile_Commissioning_SAMI_MANGA_overlap_T001.csv</t>
  </si>
  <si>
    <t>Robot_Commissioning_SAMI_MANGA_overlap_T001.csv</t>
  </si>
  <si>
    <t>A2399_011</t>
  </si>
  <si>
    <t>Robot_A2399_011</t>
  </si>
  <si>
    <t>fake unconfigure due missing magnets</t>
  </si>
  <si>
    <t>240711B</t>
  </si>
  <si>
    <t>fake configure due missing magnets</t>
  </si>
  <si>
    <t>A3667_T045</t>
  </si>
  <si>
    <t>Robot_A3667_045</t>
  </si>
  <si>
    <t>Completed?</t>
  </si>
  <si>
    <t>Intial QC check Ok?     FWHM   &lt;  3" 
Trans  &gt; 0.7 (to be implemented)</t>
  </si>
  <si>
    <t>Comment</t>
  </si>
  <si>
    <t>Y</t>
  </si>
  <si>
    <t>all dithers on 10Jul, high airmass values, ~2 , for dither G. Only ccds 2,3,4 as ccd_1 was frosted.</t>
  </si>
  <si>
    <t>A2399_T010</t>
  </si>
  <si>
    <t>all dithers on 10Jul. Only ccds 2,3,4 as ccd_1 was frosted.</t>
  </si>
  <si>
    <t>N</t>
  </si>
  <si>
    <t>no dithers 11 or 12th Jul.</t>
  </si>
  <si>
    <t>A2399_T011</t>
  </si>
  <si>
    <t>11July dithers ABCD, airmass fluctuations 2-6" for dither A. dither A only spector, spector+AAOmega red only for dithers BCD, no dithers 12Jul. did not go on telescope 13-14 Jul due wx.</t>
  </si>
  <si>
    <t>No dithers 13-14 Jul</t>
  </si>
  <si>
    <t xml:space="preserve">09 Jul,  </t>
  </si>
  <si>
    <t>Date:</t>
  </si>
  <si>
    <t>Weather:</t>
  </si>
  <si>
    <t>it is looking okay, bit of clouds expected to come early in the evening, humidity will be high all night</t>
  </si>
  <si>
    <t>Observers:</t>
  </si>
  <si>
    <t>Tom, Katie, Sarah</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</si>
  <si>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</si>
  <si>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</si>
  <si>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</si>
  <si>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</si>
  <si>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</si>
  <si>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</si>
  <si>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</si>
  <si>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</si>
  <si>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</si>
  <si>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</si>
  <si>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</si>
  <si>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</si>
  <si>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</si>
  <si>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</si>
  <si>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</si>
  <si>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</si>
  <si>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</si>
  <si>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</si>
  <si>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</si>
  <si>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</si>
  <si>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</si>
  <si>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</si>
  <si>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</si>
  <si>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</si>
  <si>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Focus=141, Spectral=2877, Spatial=3291, Red: Focus=529, Spectral=2365, Spatial=1439, Spector Blue=2829,  Spector Red=2372</t>
  </si>
  <si>
    <t>4850, 6830</t>
  </si>
  <si>
    <t xml:space="preserve">Telescope Focus = </t>
  </si>
  <si>
    <t>Too cloudy for twilights.</t>
  </si>
  <si>
    <t>******* ADC NOT WORKING-  all exposures with ADC in NULL position **********</t>
  </si>
  <si>
    <t>fibre flat</t>
  </si>
  <si>
    <t>60/60/50/25</t>
  </si>
  <si>
    <t>normal/medium</t>
  </si>
  <si>
    <t>tramline check did not work, fibers not sitting squarely on the aaomega detector, disabled</t>
  </si>
  <si>
    <t>arc</t>
  </si>
  <si>
    <t>80/80/80/20</t>
  </si>
  <si>
    <t>disabled</t>
  </si>
  <si>
    <t>Covers on grating from slit realignment, disabled</t>
  </si>
  <si>
    <t>disabled, focus will be based on incorrect slit alignment.</t>
  </si>
  <si>
    <t>Arc</t>
  </si>
  <si>
    <t>Normal/Medium</t>
  </si>
  <si>
    <t>Fibre Flat</t>
  </si>
  <si>
    <t>TLM check ok</t>
  </si>
  <si>
    <t>fog, dome closed due high humidity</t>
  </si>
  <si>
    <t>7-36</t>
  </si>
  <si>
    <t>Bias x30</t>
  </si>
  <si>
    <t>37-40</t>
  </si>
  <si>
    <t>Dark x4</t>
  </si>
  <si>
    <t>disable 40 -- taken when plate was being changed with dome lights on</t>
  </si>
  <si>
    <t>just switched out the plate to A2399_010</t>
  </si>
  <si>
    <t>dome still closed due fog/humidity</t>
  </si>
  <si>
    <t>43-46</t>
  </si>
  <si>
    <t>Darks x4</t>
  </si>
  <si>
    <t>47-54</t>
  </si>
  <si>
    <t>Darks</t>
  </si>
  <si>
    <t>Clouds initally but cleared notes - blueomega files should all be disabled as out of focus!</t>
  </si>
  <si>
    <t>Katie, Tom, Sarah</t>
  </si>
  <si>
    <t>AAOmega Focus Values: Blue: Focus=141, Spectral=2877, Spatial=3291, Red: Focus=529, Spectral=2365, Spatial=1439, Spector Blue=2829,  Spector Red=2375</t>
  </si>
  <si>
    <t>Telescope Focus = 39.5</t>
  </si>
  <si>
    <t>ADC was repaired and is working tonight</t>
  </si>
  <si>
    <t>G15-T262</t>
  </si>
  <si>
    <t>Bias</t>
  </si>
  <si>
    <t>lights on, disabled</t>
  </si>
  <si>
    <t>focusing aaomega - hartmann routine. problem with blue arm wanting a solution that is significantly outside of normal range. red arm fine, re-ran and same results</t>
  </si>
  <si>
    <t xml:space="preserve">there is frost on the detector of the aaomega blue arm </t>
  </si>
  <si>
    <t>focusing spector</t>
  </si>
  <si>
    <t>took a look at yesterdays arcs aaomega but they appear fine</t>
  </si>
  <si>
    <t>will try refocusing aaomega with last nights values, still out of focus</t>
  </si>
  <si>
    <r>
      <rPr>
        <rFont val="Arial"/>
        <color theme="1"/>
      </rPr>
      <t xml:space="preserve">Weather has cleared, </t>
    </r>
    <r>
      <rPr>
        <rFont val="Arial"/>
        <color rgb="FFFF0000"/>
      </rPr>
      <t>will go ahead with observing and disable all ccd1 files (blue arm AAOmega)</t>
    </r>
  </si>
  <si>
    <t xml:space="preserve"> </t>
  </si>
  <si>
    <t>at zenith</t>
  </si>
  <si>
    <t>Acquisition</t>
  </si>
  <si>
    <t>G1-G6</t>
  </si>
  <si>
    <t>Object</t>
  </si>
  <si>
    <t>33.7(1.20)</t>
  </si>
  <si>
    <t>Dither A</t>
  </si>
  <si>
    <t>34.1(1.21)</t>
  </si>
  <si>
    <t>Dither B</t>
  </si>
  <si>
    <t>35.9 (1.23)</t>
  </si>
  <si>
    <t>Dither C</t>
  </si>
  <si>
    <t>39.1 (1.29)</t>
  </si>
  <si>
    <t>Dither D</t>
  </si>
  <si>
    <t>44.7 (1.40)</t>
  </si>
  <si>
    <t>Dither E</t>
  </si>
  <si>
    <t>50.1 (1.56)</t>
  </si>
  <si>
    <t>Dither F</t>
  </si>
  <si>
    <t>55.8 (1.78)</t>
  </si>
  <si>
    <t>Dither G</t>
  </si>
  <si>
    <t>30/30/30/30</t>
  </si>
  <si>
    <t>disable</t>
  </si>
  <si>
    <t>Standard EG274, Acquisition in AAOmega bundle A, trying bundle on edge for CVD, missed</t>
  </si>
  <si>
    <t>10N</t>
  </si>
  <si>
    <t>Standard EG274, Acquisition in AAOmega bundle A, missed</t>
  </si>
  <si>
    <t>2E</t>
  </si>
  <si>
    <t>180/180/180/180</t>
  </si>
  <si>
    <t>unlikely this is EG274, too faint</t>
  </si>
  <si>
    <t>Standard EG274, in AAOmega bundle A, missed</t>
  </si>
  <si>
    <t>Standard EG274, in AAOmega bundle F</t>
  </si>
  <si>
    <t>1.5S</t>
  </si>
  <si>
    <t>1.5E</t>
  </si>
  <si>
    <t>Standard EG274, acquisition in Spector bundle L</t>
  </si>
  <si>
    <t>Standard EG274, Spector bundle L</t>
  </si>
  <si>
    <t>2S</t>
  </si>
  <si>
    <t>0E</t>
  </si>
  <si>
    <t>A2399 T010</t>
  </si>
  <si>
    <t>at field postion</t>
  </si>
  <si>
    <t>seems rotater didn't take, but re-went to 0 and then to 1025 and it looks good in the guide plot</t>
  </si>
  <si>
    <t>31.2 (1.2)</t>
  </si>
  <si>
    <t>27.5 (1.1)</t>
  </si>
  <si>
    <t>24.5 (1.1)</t>
  </si>
  <si>
    <t>23.8 (1.1)</t>
  </si>
  <si>
    <t>26.0 (1.1)</t>
  </si>
  <si>
    <t>29.8 (1.2)</t>
  </si>
  <si>
    <t>35.0 (1.2)</t>
  </si>
  <si>
    <t>19.8(1.06)</t>
  </si>
  <si>
    <t>missed, disable</t>
  </si>
  <si>
    <t>Acquisition, Standard LTT9491 in AAOmega bundle G,  trying outer bundles for CVD</t>
  </si>
  <si>
    <t>7S</t>
  </si>
  <si>
    <t>7W</t>
  </si>
  <si>
    <t>try 2 for bundle G, right at edge of bundle</t>
  </si>
  <si>
    <t>4S</t>
  </si>
  <si>
    <t>240/240/240/240</t>
  </si>
  <si>
    <t>Standard LTT9491 , in AAOmega bundle G</t>
  </si>
  <si>
    <t>1.5N</t>
  </si>
  <si>
    <t>1.5W</t>
  </si>
  <si>
    <t>Standard LTT9491 , in AAOmega bunde G</t>
  </si>
  <si>
    <t>Standard LTT9491 , acquisition in Spector bundle O</t>
  </si>
  <si>
    <t>Standard LTT9491 , Spector bundle O</t>
  </si>
  <si>
    <t>on edge, disable</t>
  </si>
  <si>
    <t>Standard LTT9491 , acquisition in Spector bundle N</t>
  </si>
  <si>
    <t>Standard LTT9491 , Spector bundle N</t>
  </si>
  <si>
    <t>at the location of the standard star, dome has been closed</t>
  </si>
  <si>
    <t>Offset sky</t>
  </si>
  <si>
    <t>150/150/120/80</t>
  </si>
  <si>
    <t>60E</t>
  </si>
  <si>
    <t>AAOmega blue=20k red=30k Spec blue=40k red=30k</t>
  </si>
  <si>
    <t>If statements</t>
  </si>
  <si>
    <t>71/71/42/32</t>
  </si>
  <si>
    <t>AAOmega blue=30k red=40k Spec blue=35k red=30k</t>
  </si>
  <si>
    <t>AA Blue</t>
  </si>
  <si>
    <t>AA Red</t>
  </si>
  <si>
    <t>Spec Blue</t>
  </si>
  <si>
    <t>Spec Red</t>
  </si>
  <si>
    <t>32/32/21/16</t>
  </si>
  <si>
    <t>AAOmega blue=20k red=40k Spec blue=30k red=40k</t>
  </si>
  <si>
    <t>8/8/7/3</t>
  </si>
  <si>
    <t>AAOmega blue=15k red=20k Spec blue=25k red=25k</t>
  </si>
  <si>
    <t>Dark</t>
  </si>
  <si>
    <t>cloudy</t>
  </si>
  <si>
    <t>Katie, Sarah, Tom</t>
  </si>
  <si>
    <t>AAOmega Focus Values: Blue: Focus=, Spectral=, Spatial=, Red: Focus=525, Spectral=2432, Spatial=1552, Spector Blue=2827,  Spector Red=2376</t>
  </si>
  <si>
    <t>Frost is still present on the detector of the aaomega blue arm -- all ccd_1 files will need to be disables, like last night</t>
  </si>
  <si>
    <t>tile file wouldn't load, -99 error in rmag column, uploaded file from last run it was used and that was accepted</t>
  </si>
  <si>
    <t>AAOmega Blue is in the process of a bake out, pump running on Blue CCD</t>
  </si>
  <si>
    <t>Too cloudy for twilights</t>
  </si>
  <si>
    <t>focusing spector - unsatisfactory- piston values all the same.</t>
  </si>
  <si>
    <t>re-doing spector focus - red arm was unsatisfactory</t>
  </si>
  <si>
    <t>re-focusing spector try 3</t>
  </si>
  <si>
    <t>focusing AAOmega</t>
  </si>
  <si>
    <t>all CCD1 frames disabled</t>
  </si>
  <si>
    <t>Defocussed flat</t>
  </si>
  <si>
    <t>40/40/40/25</t>
  </si>
  <si>
    <t>lamp: 75W AAOmega; AAOmega blue=XX, red=40k, Spec blue=10k, red=40k</t>
  </si>
  <si>
    <t>Defocussed flat x10</t>
  </si>
  <si>
    <t>AAOmega blue=XXk, red=40k, Spec blue=10 k, red=40k</t>
  </si>
  <si>
    <t>14-23</t>
  </si>
  <si>
    <t>38/38/38/18</t>
  </si>
  <si>
    <t>AAOmega blue=, red=35k, Spec blue=10k, red=30k</t>
  </si>
  <si>
    <t>24-33</t>
  </si>
  <si>
    <t>35/35/35/15</t>
  </si>
  <si>
    <t>AAOmega blue=, red=35k, Spec blue=10k, red=25k</t>
  </si>
  <si>
    <t>blue aaomega dark slide up for these</t>
  </si>
  <si>
    <t>35-46</t>
  </si>
  <si>
    <t>Bias x 11</t>
  </si>
  <si>
    <t>47-66</t>
  </si>
  <si>
    <t>Bias x 20</t>
  </si>
  <si>
    <t>blue aaomega dark slide has now been closed</t>
  </si>
  <si>
    <t>A2399 T011</t>
  </si>
  <si>
    <t>loaded up A2399-T011</t>
  </si>
  <si>
    <t>domelight on, disable</t>
  </si>
  <si>
    <t>taken at position of field</t>
  </si>
  <si>
    <t>changed back to dome flat (after75W AAomega for unfocused slits)</t>
  </si>
  <si>
    <t>re-run the focus AAOmega hartmann routine</t>
  </si>
  <si>
    <t>AAOmega Focus Values: Blue: Focus=141, Spectral=2877, Spatial=3291, Red: Focus=520, Spectral=2381, Spatial=1472, Spector Blue=2827,  Spector Red=2376</t>
  </si>
  <si>
    <t xml:space="preserve">Dark </t>
  </si>
  <si>
    <t>accidently labeled as object</t>
  </si>
  <si>
    <t>doing a snafu</t>
  </si>
  <si>
    <t>Sarah, Tom go to bed at 3:30am</t>
  </si>
  <si>
    <t>27.3 (1.12)</t>
  </si>
  <si>
    <t>disable cc1,ccd2</t>
  </si>
  <si>
    <t>29.6 (1.15)</t>
  </si>
  <si>
    <t>Dither A, very crappy seeing ~6-8" for ~15-2-min. in our excitement to get photons, we didn't raise the aaomega shutter. only spector</t>
  </si>
  <si>
    <t>32.1 (1.18)</t>
  </si>
  <si>
    <t>Dither B, aaomega red shutter opened</t>
  </si>
  <si>
    <t>37.8 (1.26)</t>
  </si>
  <si>
    <t>43.6 (1.4)</t>
  </si>
  <si>
    <t>Dither D, 10min of this exposure is into twilight</t>
  </si>
  <si>
    <t>will do arcs and flats after the standard star, stopping script after dither D</t>
  </si>
  <si>
    <t>going to standard star LTT9491 now, only have time for standard star so will pick spector as aaomega was offline for dither A anyways</t>
  </si>
  <si>
    <t>same as yesterday's standard star and bundle</t>
  </si>
  <si>
    <t>clouds are coming in ~half way through</t>
  </si>
  <si>
    <t>30.8 (1.160</t>
  </si>
  <si>
    <t>maybe disable?</t>
  </si>
  <si>
    <t>may not be useable, sky starting to get bright</t>
  </si>
  <si>
    <t>ADC failed and crashed, Murray attempting to fix the issue, needs a restart</t>
  </si>
  <si>
    <t>a weak ~skyflat as we had to wait for the ADC to reboot and sky was too bright</t>
  </si>
  <si>
    <t>clouds are coming in, too cloudy for skyflats</t>
  </si>
  <si>
    <t>will close dome and do arc and flat here in position of standard star</t>
  </si>
  <si>
    <t>89-90</t>
  </si>
  <si>
    <t>Dark x 2</t>
  </si>
  <si>
    <t>Sunday 14th July 2024</t>
  </si>
  <si>
    <t>Cloudy, foggy, bit rainy</t>
  </si>
  <si>
    <t>AAOmega Focus Values: Blue: Focus=114, Spectral=2842, Spatial=2445, Red: Focus=512, Spectral=2433, Spatial=1471, Spector Blue=2821, Spector Red=2372</t>
  </si>
  <si>
    <t>*************Vacuum pump running on CCD1**********</t>
  </si>
  <si>
    <t>tlm checks ok &amp; focus ok on all ccds. ccd1 back to normal temps since about 5pm</t>
  </si>
  <si>
    <t>having defocussed as though for LFLATs, drove piston back to focussed values to test if focus is stable; now is 5% below median. Can't see visual difference.</t>
  </si>
  <si>
    <t>ran autofocus routine then retook arc to check focus; now is median.</t>
  </si>
  <si>
    <t>defocssed ccd4 to 50 then drove back to 2372</t>
  </si>
  <si>
    <t>disabled CCD4</t>
  </si>
  <si>
    <t>Drove piston back to 2732 after having driven it to the positive limit switch (4661) where it got stuck. Tony Farrell fixed it. Focus is FWHM 2.3 (off the plot) and is visually out of focus.</t>
  </si>
  <si>
    <t>Ran autofocus routine twice (after first go, red maximum was off the plot). New Spector Red focus = 2304.</t>
  </si>
  <si>
    <t>More darks in case any exposures taken tonight as will need more CCD1 darks.</t>
  </si>
  <si>
    <t>fog- no twilights</t>
  </si>
  <si>
    <t>cloudy out there</t>
  </si>
  <si>
    <t>AAOmega Focus Values: Blue: Focus=141, Spectral=2877, Spatial=3291, Red: Focus=518, Spectral=2418, Spatial=1497, Spector Blue=2826,  Spector Red=2375</t>
  </si>
  <si>
    <t>Telescope Focus = 39.5 (yesterdays value)</t>
  </si>
  <si>
    <t>2/2/2/1</t>
  </si>
  <si>
    <t>Flat with lights on, seeing if we can to TLM check like this</t>
  </si>
  <si>
    <t>10/10/10/5</t>
  </si>
  <si>
    <t>not many arc lines but just for check_tramline()...TLM check ok</t>
  </si>
  <si>
    <t>** CCD 1 deselected to avoid saturating while doing bakeout **</t>
  </si>
  <si>
    <t>5-9</t>
  </si>
  <si>
    <t>Opening up the dome</t>
  </si>
  <si>
    <t>poor seeing, difficulty acquiring focus, will use last nights value</t>
  </si>
  <si>
    <t>rain alarm just went off and closed shutter for a bit, Murray willing to reopen and will go do a standard star where it is less cloudy, field obscured.</t>
  </si>
  <si>
    <t>Standard EG274 , acquisition in AAOmega bundle C. Missed</t>
  </si>
  <si>
    <t xml:space="preserve">Standard EG274 , acquisition in Spector bundle K. </t>
  </si>
  <si>
    <t>120/120/120/120</t>
  </si>
  <si>
    <t>Standard EG274 , in Spector bundle K</t>
  </si>
  <si>
    <t>3S</t>
  </si>
  <si>
    <t>Standard EG274 , acquisition in AAOmega bundle C, try 2. on the edge</t>
  </si>
  <si>
    <t>Standard EG274 , acquisition try 2 in AAOmega bundle C</t>
  </si>
  <si>
    <t>Standard EG274 , in AAOmega bundle C</t>
  </si>
  <si>
    <t>3E</t>
  </si>
  <si>
    <t>loaded up plate A2399-T011</t>
  </si>
  <si>
    <t>22-25</t>
  </si>
  <si>
    <t>Clouds arrived again, Dither A aborted.</t>
  </si>
  <si>
    <t>calling it quits</t>
  </si>
  <si>
    <t>Foggy with a chance of snow</t>
  </si>
  <si>
    <t>AAOmega Focus Values: Blue: Focus=141, Spectral=2877, Spatial=3291, Red: Focus=512, Spectral=2433, Spatial=1471, Spector Blue=2824, Spector Red=2373</t>
  </si>
  <si>
    <t>Fogged out</t>
  </si>
  <si>
    <t>Fog has gone but cloudy</t>
  </si>
  <si>
    <t>still cloudy</t>
  </si>
  <si>
    <t>yep, still cloudy</t>
  </si>
  <si>
    <t>not getting any better, worse in fact</t>
  </si>
  <si>
    <t>dome is opening!!!!!!</t>
  </si>
  <si>
    <t>clouds are starting to come in while attempting to focus the telescope</t>
  </si>
  <si>
    <t>dome closing</t>
  </si>
  <si>
    <t>calling it quits, the clouds are not leaving</t>
  </si>
  <si>
    <t>AAOmega Focus Values: Blue: Focus=, Spectral=, Spatial=, Red: Focus=, Spectral=, Spatial=, Spector Blue=,  Spector Red=</t>
  </si>
  <si>
    <r>
      <rPr>
        <rFont val="Arial"/>
        <b/>
        <color theme="1"/>
        <sz val="13.0"/>
      </rPr>
      <t xml:space="preserve">Place count values in the </t>
    </r>
    <r>
      <rPr>
        <rFont val="Arial"/>
        <b/>
        <color rgb="FFFFD966"/>
        <sz val="13.0"/>
      </rPr>
      <t>shaded area</t>
    </r>
    <r>
      <rPr>
        <rFont val="Arial"/>
        <b/>
        <color rgb="FFA2C4C9"/>
        <sz val="13.0"/>
      </rPr>
      <t xml:space="preserve"> </t>
    </r>
    <r>
      <rPr>
        <rFont val="Arial"/>
        <b/>
        <color theme="1"/>
        <sz val="13.0"/>
      </rPr>
      <t xml:space="preserve">and the exposure times for next frame will be calculated.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</si>
  <si>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</si>
  <si>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</si>
  <si>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AAOmega Blue</t>
  </si>
  <si>
    <t>AAOmega Red</t>
  </si>
  <si>
    <t>Spector Blue</t>
  </si>
  <si>
    <t>Spector Red</t>
  </si>
  <si>
    <t>Previous</t>
  </si>
  <si>
    <t>5/5/5/5</t>
  </si>
  <si>
    <t>Copy data below and paste to relevant sheet, when pasting, right click and use 'Paste special' &gt; 'Values only' or Ctrl+Shift+V</t>
  </si>
  <si>
    <t>Morning Twilights</t>
  </si>
  <si>
    <t>Suggested Expoure times</t>
  </si>
  <si>
    <r>
      <rPr>
        <rFont val="Arial"/>
        <b/>
        <color theme="1"/>
        <sz val="13.0"/>
      </rPr>
      <t xml:space="preserve">Place count values in the </t>
    </r>
    <r>
      <rPr>
        <rFont val="Arial"/>
        <b/>
        <color rgb="FFFFD966"/>
        <sz val="13.0"/>
      </rPr>
      <t>shaded area</t>
    </r>
    <r>
      <rPr>
        <rFont val="Arial"/>
        <b/>
        <color rgb="FFA2C4C9"/>
        <sz val="13.0"/>
      </rPr>
      <t xml:space="preserve"> </t>
    </r>
    <r>
      <rPr>
        <rFont val="Arial"/>
        <b/>
        <color theme="1"/>
        <sz val="13.0"/>
      </rPr>
      <t xml:space="preserve">and the exposure times for next frame will be calculated.  Exposure time will aim to trend counts towards 30k, allowing for the fact that AAOmega Blue and Red must have same exposure times.  Suggested first run exposure times are for 30 seconds after sunset and 15 minutes before sunrise.  </t>
    </r>
  </si>
  <si>
    <t>If you don't like suggested 
times, amend here</t>
  </si>
  <si>
    <t>Suggested first times</t>
  </si>
  <si>
    <t>6/6/5/3</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</si>
</sst>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0.0"/>
    <numFmt numFmtId="165" formatCode="dddd, d mmmm yyyy"/>
    <numFmt numFmtId="166" formatCode="ddd d mmmm yyyy"/>
    <numFmt numFmtId="167" formatCode="dddd d mmmm yyyy"/>
    <numFmt numFmtId="168" formatCode="m-d"/>
  </numFmts>
  <fonts count="25">
    <font>
      <sz val="10.0"/>
      <color rgb="FF000000"/>
      <name val="Arial"/>
      <scheme val="minor"/>
    </font>
    <font>
      <b/>
      <color theme="1"/>
      <name val="Arial"/>
    </font>
    <font>
      <color theme="1"/>
      <name val="Arial"/>
    </font>
    <font>
      <b/>
      <sz val="14.0"/>
      <color theme="1"/>
      <name val="Arial"/>
    </font>
    <font>
      <b/>
      <sz val="12.0"/>
      <color theme="1"/>
      <name val="Arial"/>
    </font>
    <font>
      <color theme="1"/>
      <name val="Arial"/>
      <scheme val="minor"/>
    </font>
    <font>
      <color rgb="FF000000"/>
      <name val="Arial"/>
    </font>
    <font>
      <sz val="9.0"/>
      <color rgb="FF1F1F1F"/>
      <name val="&quot;Google Sans&quot;"/>
    </font>
    <font>
      <sz val="9.0"/>
      <color rgb="FF1F1F1F"/>
      <name val="Arial"/>
    </font>
    <font>
      <color rgb="FF000000"/>
      <name val="Arial"/>
      <scheme val="minor"/>
    </font>
    <font>
      <color rgb="FF0000FF"/>
      <name val="Arial"/>
      <scheme val="minor"/>
    </font>
    <font>
      <sz val="9.0"/>
      <color rgb="FF000000"/>
      <name val="Arial"/>
    </font>
    <font>
      <sz val="9.0"/>
      <color theme="1"/>
      <name val="Arial"/>
    </font>
    <font>
      <color rgb="FF0000FF"/>
      <name val="Arial"/>
    </font>
    <font>
      <sz val="12.0"/>
      <color theme="1"/>
      <name val="Cambria"/>
    </font>
    <font/>
    <font>
      <color rgb="FF34A853"/>
      <name val="Calibri"/>
    </font>
    <font>
      <color rgb="FFFF0000"/>
      <name val="Arial"/>
      <scheme val="minor"/>
    </font>
    <font>
      <b/>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E69138"/>
      <name val="Arial"/>
      <scheme val="minor"/>
    </font>
    <font>
      <b/>
      <sz val="12.0"/>
      <color theme="1"/>
      <name val="Arial"/>
      <scheme val="minor"/>
    </font>
  </fonts>
  <fills count="6">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FFE599"/>
        <bgColor rgb="FFFFE599"/>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99">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9" xfId="0" applyAlignment="1" applyFont="1" applyNumberFormat="1">
      <alignment readingOrder="0" vertical="bottom"/>
    </xf>
    <xf borderId="0" fillId="0" fontId="2" numFmtId="164" xfId="0" applyAlignment="1" applyFont="1" applyNumberFormat="1">
      <alignment readingOrder="0" vertical="bottom"/>
    </xf>
    <xf borderId="0" fillId="0" fontId="5" numFmtId="0" xfId="0" applyAlignment="1" applyFont="1">
      <alignment readingOrder="0"/>
    </xf>
    <xf borderId="0" fillId="0" fontId="5" numFmtId="19" xfId="0" applyAlignment="1" applyFont="1" applyNumberFormat="1">
      <alignment readingOrder="0"/>
    </xf>
    <xf borderId="0" fillId="2" fontId="6" numFmtId="0" xfId="0" applyAlignment="1" applyFont="1">
      <alignment horizontal="right" readingOrder="0"/>
    </xf>
    <xf borderId="0" fillId="2" fontId="6" numFmtId="0" xfId="0" applyAlignment="1" applyFont="1">
      <alignment horizontal="left" readingOrder="0"/>
    </xf>
    <xf borderId="0" fillId="0" fontId="2" numFmtId="0" xfId="0" applyAlignment="1" applyFont="1">
      <alignment horizontal="right" readingOrder="0" vertical="bottom"/>
    </xf>
    <xf borderId="0" fillId="2" fontId="7" numFmtId="0" xfId="0" applyAlignment="1" applyFont="1">
      <alignment readingOrder="0"/>
    </xf>
    <xf borderId="0" fillId="2" fontId="8" numFmtId="0" xfId="0" applyAlignment="1" applyFont="1">
      <alignment readingOrder="0"/>
    </xf>
    <xf borderId="0" fillId="0" fontId="2" numFmtId="0" xfId="0" applyAlignment="1" applyFont="1">
      <alignment shrinkToFit="0" vertical="bottom" wrapText="0"/>
    </xf>
    <xf borderId="0" fillId="0" fontId="5"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5" numFmtId="0" xfId="0" applyAlignment="1" applyFont="1">
      <alignment horizontal="center" readingOrder="0"/>
    </xf>
    <xf borderId="0" fillId="0" fontId="2" numFmtId="0" xfId="0" applyAlignment="1" applyFont="1">
      <alignment readingOrder="0" shrinkToFit="0" vertical="bottom" wrapText="1"/>
    </xf>
    <xf borderId="0" fillId="0" fontId="2" numFmtId="0" xfId="0" applyAlignment="1" applyFont="1">
      <alignment readingOrder="0" shrinkToFit="0" vertical="center" wrapText="1"/>
    </xf>
    <xf borderId="0" fillId="0" fontId="5" numFmtId="0" xfId="0" applyAlignment="1" applyFont="1">
      <alignment vertical="center"/>
    </xf>
    <xf borderId="0" fillId="0" fontId="5" numFmtId="0" xfId="0" applyAlignment="1" applyFont="1">
      <alignment readingOrder="0" vertical="center"/>
    </xf>
    <xf borderId="0" fillId="0" fontId="2" numFmtId="0" xfId="0" applyAlignment="1" applyFont="1">
      <alignment readingOrder="0" shrinkToFit="0" vertical="center" wrapText="0"/>
    </xf>
    <xf borderId="0" fillId="0" fontId="9" numFmtId="0" xfId="0" applyAlignment="1" applyFont="1">
      <alignment readingOrder="0"/>
    </xf>
    <xf borderId="0" fillId="0" fontId="10" numFmtId="0" xfId="0" applyAlignment="1" applyFont="1">
      <alignment horizontal="center" readingOrder="0"/>
    </xf>
    <xf borderId="0" fillId="0" fontId="6" numFmtId="0" xfId="0" applyAlignment="1" applyFont="1">
      <alignment readingOrder="0" shrinkToFit="0" vertical="bottom" wrapText="0"/>
    </xf>
    <xf borderId="0" fillId="2" fontId="11" numFmtId="0" xfId="0" applyAlignment="1" applyFont="1">
      <alignment horizontal="left" readingOrder="0"/>
    </xf>
    <xf borderId="0" fillId="0" fontId="12" numFmtId="0" xfId="0" applyAlignment="1" applyFont="1">
      <alignment readingOrder="0" shrinkToFit="0" vertical="bottom" wrapText="0"/>
    </xf>
    <xf borderId="0" fillId="0" fontId="5" numFmtId="0" xfId="0" applyAlignment="1" applyFont="1">
      <alignment horizontal="center"/>
    </xf>
    <xf borderId="0" fillId="0" fontId="10" numFmtId="0" xfId="0" applyAlignment="1" applyFont="1">
      <alignment readingOrder="0"/>
    </xf>
    <xf borderId="0" fillId="0" fontId="10" numFmtId="0" xfId="0" applyAlignment="1" applyFont="1">
      <alignment horizontal="center"/>
    </xf>
    <xf borderId="0" fillId="0" fontId="13" numFmtId="0" xfId="0" applyAlignment="1" applyFont="1">
      <alignment readingOrder="0" shrinkToFit="0" vertical="bottom" wrapText="0"/>
    </xf>
    <xf borderId="1" fillId="0" fontId="2" numFmtId="49" xfId="0" applyAlignment="1" applyBorder="1" applyFont="1" applyNumberFormat="1">
      <alignment readingOrder="0" vertical="bottom"/>
    </xf>
    <xf borderId="2" fillId="0" fontId="14" numFmtId="49" xfId="0" applyAlignment="1" applyBorder="1" applyFont="1" applyNumberFormat="1">
      <alignment horizontal="right" vertical="bottom"/>
    </xf>
    <xf borderId="3" fillId="0" fontId="14" numFmtId="165" xfId="0" applyAlignment="1" applyBorder="1" applyFont="1" applyNumberFormat="1">
      <alignment horizontal="right" readingOrder="0" shrinkToFit="0" vertical="bottom" wrapText="1"/>
    </xf>
    <xf borderId="3" fillId="0" fontId="15" numFmtId="0" xfId="0" applyBorder="1" applyFont="1"/>
    <xf borderId="2" fillId="0" fontId="15" numFmtId="0" xfId="0" applyBorder="1" applyFont="1"/>
    <xf borderId="4" fillId="0" fontId="5" numFmtId="0" xfId="0" applyAlignment="1" applyBorder="1" applyFont="1">
      <alignment readingOrder="0"/>
    </xf>
    <xf borderId="4" fillId="0" fontId="15" numFmtId="0" xfId="0" applyBorder="1" applyFont="1"/>
    <xf borderId="1" fillId="0" fontId="15" numFmtId="0" xfId="0" applyBorder="1" applyFont="1"/>
    <xf borderId="4" fillId="0" fontId="5" numFmtId="0" xfId="0" applyBorder="1" applyFont="1"/>
    <xf borderId="5" fillId="0" fontId="2" numFmtId="49" xfId="0" applyAlignment="1" applyBorder="1" applyFont="1" applyNumberFormat="1">
      <alignment vertical="bottom"/>
    </xf>
    <xf borderId="1" fillId="0" fontId="14"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readingOrder="0" vertical="bottom"/>
    </xf>
    <xf borderId="1" fillId="0" fontId="2" numFmtId="0" xfId="0" applyAlignment="1" applyBorder="1" applyFont="1">
      <alignment vertical="bottom"/>
    </xf>
    <xf borderId="1" fillId="0" fontId="14"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4" fontId="2" numFmtId="49" xfId="0" applyAlignment="1" applyBorder="1" applyFill="1" applyFont="1" applyNumberFormat="1">
      <alignment vertical="bottom"/>
    </xf>
    <xf borderId="1" fillId="4" fontId="2" numFmtId="49" xfId="0" applyAlignment="1" applyBorder="1" applyFont="1" applyNumberFormat="1">
      <alignment vertical="bottom"/>
    </xf>
    <xf borderId="1" fillId="0" fontId="2" numFmtId="49" xfId="0" applyAlignment="1" applyBorder="1" applyFont="1" applyNumberFormat="1">
      <alignment vertical="bottom"/>
    </xf>
    <xf borderId="5" fillId="3" fontId="14" numFmtId="49" xfId="0" applyAlignment="1" applyBorder="1" applyFont="1" applyNumberFormat="1">
      <alignment horizontal="center" vertical="bottom"/>
    </xf>
    <xf borderId="6" fillId="3" fontId="14"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4" numFmtId="49" xfId="0" applyAlignment="1" applyBorder="1" applyFont="1" applyNumberFormat="1">
      <alignment horizontal="center" vertical="bottom"/>
    </xf>
    <xf borderId="4" fillId="3" fontId="14" numFmtId="49" xfId="0" applyAlignment="1" applyBorder="1" applyFont="1" applyNumberFormat="1">
      <alignment horizontal="center" vertical="bottom"/>
    </xf>
    <xf borderId="6" fillId="3" fontId="14" numFmtId="49" xfId="0" applyAlignment="1" applyBorder="1" applyFont="1" applyNumberFormat="1">
      <alignment horizontal="center" shrinkToFit="0" vertical="bottom" wrapText="1"/>
    </xf>
    <xf borderId="0" fillId="3" fontId="14" numFmtId="49" xfId="0" applyAlignment="1" applyFont="1" applyNumberFormat="1">
      <alignment horizontal="center" vertical="bottom"/>
    </xf>
    <xf borderId="6" fillId="0" fontId="15" numFmtId="0" xfId="0" applyBorder="1" applyFont="1"/>
    <xf borderId="6" fillId="0" fontId="2" numFmtId="0" xfId="0" applyAlignment="1" applyBorder="1" applyFont="1">
      <alignment vertical="bottom"/>
    </xf>
    <xf borderId="1" fillId="0" fontId="16" numFmtId="49" xfId="0" applyAlignment="1" applyBorder="1" applyFont="1" applyNumberFormat="1">
      <alignment shrinkToFit="0" vertical="bottom" wrapText="1"/>
    </xf>
    <xf borderId="0" fillId="0" fontId="17" numFmtId="0" xfId="0" applyAlignment="1" applyFont="1">
      <alignment readingOrder="0"/>
    </xf>
    <xf borderId="0" fillId="0" fontId="5" numFmtId="0" xfId="0" applyAlignment="1" applyFont="1">
      <alignment horizontal="right" readingOrder="0"/>
    </xf>
    <xf borderId="3" fillId="0" fontId="14" numFmtId="166" xfId="0" applyAlignment="1" applyBorder="1" applyFont="1" applyNumberFormat="1">
      <alignment horizontal="right" readingOrder="0" shrinkToFit="0" vertical="bottom" wrapText="1"/>
    </xf>
    <xf borderId="4" fillId="0" fontId="2" numFmtId="0" xfId="0" applyAlignment="1" applyBorder="1" applyFont="1">
      <alignment vertical="bottom"/>
    </xf>
    <xf borderId="6" fillId="0" fontId="2" numFmtId="0" xfId="0" applyAlignment="1" applyBorder="1" applyFont="1">
      <alignment readingOrder="0" vertical="bottom"/>
    </xf>
    <xf borderId="0" fillId="0" fontId="5" numFmtId="164" xfId="0" applyAlignment="1" applyFont="1" applyNumberFormat="1">
      <alignment readingOrder="0"/>
    </xf>
    <xf borderId="0" fillId="0" fontId="5" numFmtId="0" xfId="0" applyAlignment="1" applyFont="1">
      <alignment horizontal="right"/>
    </xf>
    <xf borderId="0" fillId="0" fontId="5" numFmtId="46" xfId="0" applyFont="1" applyNumberFormat="1"/>
    <xf borderId="0" fillId="0" fontId="5" numFmtId="0" xfId="0" applyFont="1"/>
    <xf borderId="0" fillId="0" fontId="5" numFmtId="0" xfId="0" applyAlignment="1" applyFont="1">
      <alignment horizontal="left" readingOrder="0"/>
    </xf>
    <xf borderId="3" fillId="0" fontId="14" numFmtId="167" xfId="0" applyAlignment="1" applyBorder="1" applyFont="1" applyNumberFormat="1">
      <alignment horizontal="right" readingOrder="0" shrinkToFit="0" vertical="bottom" wrapText="1"/>
    </xf>
    <xf borderId="0" fillId="0" fontId="2" numFmtId="0" xfId="0" applyAlignment="1" applyFont="1">
      <alignment horizontal="right" vertical="bottom"/>
    </xf>
    <xf borderId="0" fillId="0" fontId="5" numFmtId="168" xfId="0" applyAlignment="1" applyFont="1" applyNumberFormat="1">
      <alignment horizontal="right" readingOrder="0"/>
    </xf>
    <xf borderId="0" fillId="0" fontId="5" numFmtId="168" xfId="0" applyAlignment="1" applyFont="1" applyNumberFormat="1">
      <alignment readingOrder="0"/>
    </xf>
    <xf borderId="3" fillId="0" fontId="14" numFmtId="0" xfId="0" applyAlignment="1" applyBorder="1" applyFont="1">
      <alignment horizontal="right" readingOrder="0" shrinkToFit="0" vertical="bottom" wrapText="1"/>
    </xf>
    <xf borderId="0" fillId="0" fontId="17" numFmtId="0" xfId="0" applyAlignment="1" applyFont="1">
      <alignment horizontal="center" readingOrder="0"/>
    </xf>
    <xf borderId="0" fillId="0" fontId="5" numFmtId="49" xfId="0" applyAlignment="1" applyFont="1" applyNumberFormat="1">
      <alignment horizontal="right" readingOrder="0"/>
    </xf>
    <xf borderId="0" fillId="0" fontId="18" numFmtId="0" xfId="0" applyAlignment="1" applyFont="1">
      <alignment readingOrder="0" shrinkToFit="0" vertical="center" wrapText="1"/>
    </xf>
    <xf borderId="0" fillId="2" fontId="19" numFmtId="0" xfId="0" applyAlignment="1" applyFont="1">
      <alignment horizontal="left" readingOrder="0"/>
    </xf>
    <xf borderId="0" fillId="2" fontId="20" numFmtId="0" xfId="0" applyAlignment="1" applyFont="1">
      <alignment horizontal="left" readingOrder="0"/>
    </xf>
    <xf borderId="0" fillId="5" fontId="5" numFmtId="0" xfId="0" applyAlignment="1" applyFill="1" applyFont="1">
      <alignment horizontal="center" readingOrder="0"/>
    </xf>
    <xf borderId="0" fillId="2" fontId="21" numFmtId="0" xfId="0" applyFont="1"/>
    <xf borderId="0" fillId="0" fontId="22" numFmtId="0" xfId="0" applyFont="1"/>
    <xf borderId="0" fillId="2" fontId="6" numFmtId="0" xfId="0" applyAlignment="1" applyFont="1">
      <alignment horizontal="center" readingOrder="0"/>
    </xf>
    <xf borderId="0" fillId="0" fontId="18" numFmtId="0" xfId="0" applyAlignment="1" applyFont="1">
      <alignment readingOrder="0"/>
    </xf>
    <xf borderId="0" fillId="0" fontId="23" numFmtId="0" xfId="0" applyAlignment="1" applyFont="1">
      <alignment readingOrder="0"/>
    </xf>
    <xf borderId="0" fillId="0" fontId="0" numFmtId="0" xfId="0" applyFont="1"/>
    <xf borderId="0" fillId="0" fontId="24" numFmtId="0" xfId="0" applyAlignment="1" applyFont="1">
      <alignment readingOrder="0"/>
    </xf>
    <xf borderId="0" fillId="0" fontId="2" numFmtId="0" xfId="0" applyAlignment="1" applyFont="1">
      <alignment readingOrder="0" shrinkToFit="0" vertical="bottom" wrapText="0"/>
    </xf>
    <xf borderId="0" fillId="5" fontId="2" numFmtId="0" xfId="0" applyAlignment="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plotArea>
      <c:layout/>
      <c:scatterChart>
        <c:scatterStyle val="lineMarker"/>
        <c:varyColors val="0"/>
        <c:ser>
          <c:idx val="0"/>
          <c:order val="0"/>
          <c:spPr>
            <a:ln>
              <a:noFill/>
            </a:ln>
          </c:spPr>
          <c:marker>
            <c:symbol val="circle"/>
            <c:size val="7"/>
            <c:spPr>
              <a:solidFill>
                <a:schemeClr val="accent1"/>
              </a:solidFill>
              <a:ln cmpd="sng">
                <a:solidFill>
                  <a:schemeClr val="accent1"/>
                </a:solidFill>
              </a:ln>
            </c:spPr>
          </c:marker>
          <c:trendline>
            <c:name/>
            <c:spPr>
              <a:ln w="19050">
                <a:solidFill>
                  <a:srgbClr val="000000"/>
                </a:solidFill>
              </a:ln>
            </c:spPr>
            <c:trendlineType val="exp"/>
            <c:dispRSqr val="1"/>
            <c:dispEq val="1"/>
          </c:trendline>
          <c:xVal>
            <c:numRef>
              <c:f>'Twilights V2'!$X$9:$X$15</c:f>
            </c:numRef>
          </c:xVal>
          <c:yVal>
            <c:numRef>
              <c:f>'Twilights V2'!$Y$9:$Y$15</c:f>
              <c:numCache/>
            </c:numRef>
          </c:yVal>
        </c:ser>
        <c:dLbls>
          <c:showLegendKey val="0"/>
          <c:showVal val="0"/>
          <c:showCatName val="0"/>
          <c:showSerName val="0"/>
          <c:showPercent val="0"/>
          <c:showBubbleSize val="0"/>
        </c:dLbls>
        <c:axId val="1592211776"/>
        <c:axId val="1284174528"/>
      </c:scatterChart>
      <c:valAx>
        <c:axId val="1592211776"/>
        <c:scaling>
          <c:orientation val="minMax"/>
        </c:scaling>
        <c:delete val="0"/>
        <c:axPos val="b"/>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84174528"/>
      </c:valAx>
      <c:valAx>
        <c:axId val="128417452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92211776"/>
      </c:valAx>
    </c:plotArea>
    <c:legend>
      <c:legendPos val="r"/>
      <c:layout>
        <c:manualLayout>
          <c:xMode val="edge"/>
          <c:yMode val="edge"/>
          <c:x val="0.33128417968750007"/>
          <c:y val="0.04730458221024259"/>
        </c:manualLayout>
      </c:layout>
      <c:overlay val="0"/>
      <c:txPr>
        <a:bodyPr/>
        <a:lstStyle/>
        <a:p>
          <a:pPr lvl="0">
            <a:defRPr b="0">
              <a:solidFill>
                <a:srgbClr val="1A1A1A"/>
              </a:solidFill>
              <a:latin typeface="+mn-lt"/>
            </a:defRPr>
          </a:pPr>
        </a:p>
      </c:txPr>
    </c:legend>
    <c:plotVisOnly val="1"/>
  </c:chart>
</c:chartSpace>
</file>

<file path=xl/drawings/_rels/drawing1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22</xdr:col>
      <xdr:colOff>57150</xdr:colOff>
      <xdr:row>42</xdr:row>
      <xdr:rowOff>76200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8" t="s">
        <v>7</v>
      </c>
      <c r="F6" s="8" t="s">
        <v>8</v>
      </c>
      <c r="G6" s="8" t="s">
        <v>9</v>
      </c>
      <c r="H6" s="8" t="s">
        <v>10</v>
      </c>
      <c r="I6" s="8" t="s">
        <v>11</v>
      </c>
      <c r="J6" s="10" t="s">
        <v>12</v>
      </c>
      <c r="K6" s="2"/>
      <c r="L6" s="2"/>
      <c r="M6" s="2"/>
      <c r="N6" s="2"/>
      <c r="O6" s="2"/>
      <c r="P6" s="2"/>
      <c r="Q6" s="2"/>
      <c r="R6" s="2"/>
      <c r="S6" s="2"/>
      <c r="T6" s="2"/>
      <c r="U6" s="2"/>
      <c r="V6" s="2"/>
      <c r="W6" s="2"/>
      <c r="X6" s="2"/>
      <c r="Y6" s="2"/>
      <c r="Z6" s="2"/>
      <c r="AA6" s="2"/>
    </row>
    <row r="7">
      <c r="A7" s="11">
        <v>240708.0</v>
      </c>
      <c r="B7" s="12">
        <v>0.4091770833329065</v>
      </c>
      <c r="C7" s="11" t="s">
        <v>13</v>
      </c>
      <c r="D7" s="4" t="s">
        <v>14</v>
      </c>
      <c r="E7" s="11">
        <v>240708.0</v>
      </c>
      <c r="F7" s="11">
        <v>2.40708094057E11</v>
      </c>
      <c r="G7" s="11" t="s">
        <v>15</v>
      </c>
      <c r="H7" s="2"/>
      <c r="I7" s="11">
        <v>0.0</v>
      </c>
      <c r="J7" s="13">
        <v>7.5</v>
      </c>
      <c r="K7" s="2"/>
      <c r="L7" s="2"/>
      <c r="M7" s="2"/>
      <c r="N7" s="2"/>
      <c r="O7" s="2"/>
      <c r="P7" s="2"/>
      <c r="Q7" s="2"/>
      <c r="R7" s="2"/>
      <c r="S7" s="2"/>
      <c r="T7" s="2"/>
      <c r="U7" s="2"/>
      <c r="V7" s="2"/>
      <c r="W7" s="2"/>
      <c r="X7" s="2"/>
      <c r="Y7" s="2"/>
      <c r="Z7" s="2"/>
      <c r="AA7" s="2"/>
    </row>
    <row r="8">
      <c r="A8" s="11">
        <v>240708.0</v>
      </c>
      <c r="B8" s="12">
        <v>0.5110763888888888</v>
      </c>
      <c r="C8" s="11" t="s">
        <v>16</v>
      </c>
      <c r="D8" s="4" t="s">
        <v>17</v>
      </c>
      <c r="E8" s="11">
        <v>240708.0</v>
      </c>
      <c r="F8" s="11">
        <v>2.40708094057E11</v>
      </c>
      <c r="G8" s="11" t="s">
        <v>15</v>
      </c>
      <c r="H8" s="2"/>
      <c r="I8" s="11">
        <v>0.0</v>
      </c>
      <c r="J8" s="13">
        <v>7.3</v>
      </c>
      <c r="K8" s="2"/>
      <c r="L8" s="2"/>
      <c r="M8" s="2"/>
      <c r="N8" s="2"/>
      <c r="O8" s="2"/>
      <c r="P8" s="2"/>
      <c r="Q8" s="2"/>
      <c r="R8" s="2"/>
      <c r="S8" s="2"/>
      <c r="T8" s="2"/>
      <c r="U8" s="2"/>
      <c r="V8" s="2"/>
      <c r="W8" s="2"/>
      <c r="X8" s="2"/>
      <c r="Y8" s="2"/>
      <c r="Z8" s="2"/>
      <c r="AA8" s="2"/>
    </row>
    <row r="9">
      <c r="A9" s="14">
        <v>240710.0</v>
      </c>
      <c r="B9" s="15">
        <v>0.09376642361166887</v>
      </c>
      <c r="C9" s="11" t="s">
        <v>13</v>
      </c>
      <c r="D9" s="4" t="s">
        <v>14</v>
      </c>
      <c r="E9" s="11">
        <v>240708.0</v>
      </c>
      <c r="F9" s="16">
        <v>2.40711015313E11</v>
      </c>
      <c r="G9" s="11" t="s">
        <v>18</v>
      </c>
      <c r="I9" s="14">
        <v>0.0</v>
      </c>
      <c r="J9" s="14">
        <v>6.7</v>
      </c>
    </row>
    <row r="10">
      <c r="A10" s="14">
        <v>240711.0</v>
      </c>
      <c r="B10" s="12">
        <v>0.4847756134258816</v>
      </c>
      <c r="C10" s="11" t="s">
        <v>19</v>
      </c>
      <c r="D10" s="4" t="s">
        <v>20</v>
      </c>
      <c r="E10" s="11">
        <v>240710.0</v>
      </c>
      <c r="F10" s="16">
        <v>2.40711015313E11</v>
      </c>
      <c r="G10" s="11" t="s">
        <v>15</v>
      </c>
      <c r="H10" s="2"/>
      <c r="I10" s="11">
        <v>0.0</v>
      </c>
      <c r="J10" s="13">
        <v>7.1</v>
      </c>
      <c r="K10" s="11"/>
      <c r="L10" s="2"/>
      <c r="M10" s="2"/>
      <c r="N10" s="2"/>
      <c r="O10" s="2"/>
      <c r="P10" s="2"/>
      <c r="Q10" s="2"/>
      <c r="R10" s="2"/>
      <c r="S10" s="2"/>
      <c r="T10" s="2"/>
      <c r="U10" s="2"/>
      <c r="V10" s="2"/>
      <c r="W10" s="2"/>
      <c r="X10" s="2"/>
      <c r="Y10" s="2"/>
      <c r="Z10" s="2"/>
      <c r="AA10" s="2"/>
    </row>
    <row r="11">
      <c r="A11" s="11">
        <v>240711.0</v>
      </c>
      <c r="B11" s="12">
        <v>0.7184453587979078</v>
      </c>
      <c r="C11" s="11" t="s">
        <v>16</v>
      </c>
      <c r="D11" s="4" t="s">
        <v>17</v>
      </c>
      <c r="E11" s="16">
        <v>240708.0</v>
      </c>
      <c r="F11" s="11">
        <v>2.4071117153E11</v>
      </c>
      <c r="G11" s="11" t="s">
        <v>18</v>
      </c>
      <c r="H11" s="2"/>
      <c r="I11" s="11">
        <v>0.0</v>
      </c>
      <c r="J11" s="13">
        <v>7.2</v>
      </c>
      <c r="K11" s="17"/>
      <c r="L11" s="2"/>
      <c r="M11" s="2"/>
      <c r="N11" s="2"/>
      <c r="O11" s="11"/>
      <c r="P11" s="2"/>
      <c r="Q11" s="2"/>
      <c r="R11" s="2"/>
      <c r="S11" s="2"/>
      <c r="T11" s="2"/>
      <c r="U11" s="2"/>
      <c r="V11" s="2"/>
      <c r="W11" s="2"/>
      <c r="X11" s="2"/>
      <c r="Y11" s="2"/>
      <c r="Z11" s="2"/>
      <c r="AA11" s="2"/>
    </row>
    <row r="12">
      <c r="A12" s="11">
        <v>240711.0</v>
      </c>
      <c r="B12" s="12">
        <v>0.7778431018523406</v>
      </c>
      <c r="C12" s="11" t="s">
        <v>21</v>
      </c>
      <c r="D12" s="11" t="s">
        <v>22</v>
      </c>
      <c r="E12" s="11">
        <v>240711.0</v>
      </c>
      <c r="F12" s="11">
        <v>2.40711183908E11</v>
      </c>
      <c r="G12" s="11" t="s">
        <v>15</v>
      </c>
      <c r="H12" s="2"/>
      <c r="I12" s="11">
        <v>0.0</v>
      </c>
      <c r="J12" s="13">
        <v>7.2</v>
      </c>
      <c r="K12" s="11"/>
      <c r="L12" s="11"/>
      <c r="M12" s="2"/>
      <c r="N12" s="2"/>
      <c r="O12" s="2"/>
      <c r="P12" s="2"/>
      <c r="Q12" s="2"/>
      <c r="R12" s="2"/>
      <c r="S12" s="2"/>
      <c r="T12" s="2"/>
      <c r="U12" s="2"/>
      <c r="V12" s="2"/>
      <c r="W12" s="2"/>
      <c r="X12" s="2"/>
      <c r="Y12" s="2"/>
      <c r="Z12" s="2"/>
      <c r="AA12" s="2"/>
    </row>
    <row r="13">
      <c r="A13" s="11">
        <v>240711.0</v>
      </c>
      <c r="B13" s="12">
        <v>0.9346296296296296</v>
      </c>
      <c r="C13" s="11" t="s">
        <v>21</v>
      </c>
      <c r="D13" s="11" t="s">
        <v>22</v>
      </c>
      <c r="E13" s="11">
        <v>240711.0</v>
      </c>
      <c r="F13" s="11">
        <v>2.40711183908E11</v>
      </c>
      <c r="G13" s="11" t="s">
        <v>18</v>
      </c>
      <c r="H13" s="2"/>
      <c r="I13" s="11">
        <v>0.0</v>
      </c>
      <c r="J13" s="13">
        <v>7.0</v>
      </c>
      <c r="K13" s="11" t="s">
        <v>23</v>
      </c>
      <c r="L13" s="2"/>
      <c r="M13" s="2"/>
      <c r="N13" s="2"/>
      <c r="O13" s="2"/>
      <c r="P13" s="2"/>
      <c r="Q13" s="2"/>
      <c r="R13" s="2"/>
      <c r="S13" s="2"/>
      <c r="T13" s="2"/>
      <c r="U13" s="2"/>
      <c r="V13" s="2"/>
      <c r="W13" s="2"/>
      <c r="X13" s="2"/>
      <c r="Y13" s="2"/>
      <c r="Z13" s="2"/>
      <c r="AA13" s="2"/>
    </row>
    <row r="14">
      <c r="A14" s="11">
        <v>240711.0</v>
      </c>
      <c r="B14" s="12">
        <v>0.9346296296296296</v>
      </c>
      <c r="C14" s="11" t="s">
        <v>21</v>
      </c>
      <c r="D14" s="11" t="s">
        <v>22</v>
      </c>
      <c r="E14" s="18" t="s">
        <v>24</v>
      </c>
      <c r="F14" s="11">
        <v>2.40711183908E11</v>
      </c>
      <c r="G14" s="11" t="s">
        <v>15</v>
      </c>
      <c r="H14" s="2"/>
      <c r="I14" s="11">
        <v>0.0</v>
      </c>
      <c r="J14" s="13">
        <v>7.0</v>
      </c>
      <c r="K14" s="11" t="s">
        <v>25</v>
      </c>
      <c r="L14" s="2"/>
      <c r="M14" s="11"/>
      <c r="N14" s="2"/>
      <c r="O14" s="2"/>
      <c r="P14" s="2"/>
      <c r="Q14" s="2"/>
      <c r="R14" s="2"/>
      <c r="S14" s="2"/>
      <c r="T14" s="2"/>
      <c r="U14" s="2"/>
      <c r="V14" s="2"/>
      <c r="W14" s="2"/>
      <c r="X14" s="2"/>
      <c r="Y14" s="2"/>
      <c r="Z14" s="2"/>
      <c r="AA14" s="2"/>
    </row>
    <row r="15">
      <c r="A15" s="11">
        <v>240712.0</v>
      </c>
      <c r="B15" s="12">
        <v>0.9694097222222222</v>
      </c>
      <c r="C15" s="11" t="s">
        <v>19</v>
      </c>
      <c r="D15" s="4" t="s">
        <v>20</v>
      </c>
      <c r="E15" s="11">
        <v>240710.0</v>
      </c>
      <c r="F15" s="11">
        <v>2.40712231416E11</v>
      </c>
      <c r="G15" s="11" t="s">
        <v>18</v>
      </c>
      <c r="H15" s="2"/>
      <c r="I15" s="11">
        <v>0.0</v>
      </c>
      <c r="J15" s="11">
        <v>6.1</v>
      </c>
      <c r="K15" s="11"/>
      <c r="L15" s="2"/>
      <c r="M15" s="2"/>
      <c r="N15" s="11"/>
      <c r="O15" s="2"/>
      <c r="P15" s="2"/>
      <c r="Q15" s="2"/>
      <c r="R15" s="2"/>
      <c r="S15" s="2"/>
      <c r="T15" s="2"/>
      <c r="U15" s="2"/>
      <c r="V15" s="2"/>
      <c r="W15" s="2"/>
      <c r="X15" s="2"/>
      <c r="Y15" s="2"/>
      <c r="Z15" s="2"/>
      <c r="AA15" s="2"/>
    </row>
    <row r="16">
      <c r="A16" s="11">
        <v>240712.0</v>
      </c>
      <c r="B16" s="12">
        <v>0.04599760416749632</v>
      </c>
      <c r="C16" s="11" t="s">
        <v>26</v>
      </c>
      <c r="D16" s="11" t="s">
        <v>27</v>
      </c>
      <c r="E16" s="18">
        <v>240712.0</v>
      </c>
      <c r="F16" s="11">
        <v>2.40712231416E11</v>
      </c>
      <c r="G16" s="11" t="s">
        <v>15</v>
      </c>
      <c r="H16" s="2"/>
      <c r="I16" s="11"/>
      <c r="J16" s="11">
        <v>5.7</v>
      </c>
      <c r="K16" s="2"/>
      <c r="L16" s="2"/>
      <c r="M16" s="2"/>
      <c r="N16" s="2"/>
      <c r="O16" s="2"/>
      <c r="P16" s="2"/>
      <c r="Q16" s="2"/>
      <c r="R16" s="2"/>
      <c r="S16" s="2"/>
      <c r="T16" s="2"/>
      <c r="U16" s="2"/>
      <c r="V16" s="2"/>
      <c r="W16" s="2"/>
      <c r="X16" s="2"/>
      <c r="Y16" s="2"/>
      <c r="Z16" s="2"/>
      <c r="AA16" s="2"/>
    </row>
    <row r="17">
      <c r="A17" s="11">
        <v>240714.0</v>
      </c>
      <c r="B17" s="12">
        <v>0.042196354166662786</v>
      </c>
      <c r="C17" s="11" t="s">
        <v>21</v>
      </c>
      <c r="D17" s="11" t="s">
        <v>22</v>
      </c>
      <c r="E17" s="11">
        <v>240711.0</v>
      </c>
      <c r="F17" s="11">
        <v>2.4071500474E11</v>
      </c>
      <c r="G17" s="11" t="s">
        <v>18</v>
      </c>
      <c r="H17" s="2"/>
      <c r="I17" s="11"/>
      <c r="J17" s="13">
        <v>6.0</v>
      </c>
      <c r="K17" s="2"/>
      <c r="L17" s="2"/>
      <c r="M17" s="2"/>
      <c r="N17" s="2"/>
      <c r="O17" s="2"/>
      <c r="P17" s="2"/>
      <c r="Q17" s="2"/>
      <c r="R17" s="2"/>
      <c r="S17" s="2"/>
      <c r="T17" s="2"/>
      <c r="U17" s="2"/>
      <c r="V17" s="2"/>
      <c r="W17" s="2"/>
      <c r="X17" s="2"/>
      <c r="Y17" s="2"/>
      <c r="Z17" s="2"/>
      <c r="AA17" s="2"/>
    </row>
    <row r="18">
      <c r="A18" s="11">
        <v>240729.0</v>
      </c>
      <c r="B18" s="12">
        <v>0.5699523842631606</v>
      </c>
      <c r="C18" s="11" t="s">
        <v>26</v>
      </c>
      <c r="D18" s="11" t="s">
        <v>27</v>
      </c>
      <c r="E18" s="18">
        <v>240712.0</v>
      </c>
      <c r="F18" s="11">
        <v>2.40729132932E11</v>
      </c>
      <c r="G18" s="11" t="s">
        <v>18</v>
      </c>
      <c r="H18" s="2"/>
      <c r="I18" s="11"/>
      <c r="J18" s="11">
        <v>3.2</v>
      </c>
      <c r="K18" s="2"/>
      <c r="L18" s="2"/>
      <c r="M18" s="2"/>
      <c r="N18" s="2"/>
      <c r="O18" s="2"/>
      <c r="P18" s="2"/>
      <c r="Q18" s="2"/>
      <c r="R18" s="2"/>
      <c r="S18" s="2"/>
      <c r="T18" s="2"/>
      <c r="U18" s="2"/>
      <c r="V18" s="2"/>
      <c r="W18" s="2"/>
      <c r="X18" s="2"/>
      <c r="Y18" s="2"/>
      <c r="Z18" s="2"/>
      <c r="AA18" s="2"/>
    </row>
    <row r="19">
      <c r="B19" s="12"/>
      <c r="C19" s="11"/>
      <c r="D19" s="11"/>
      <c r="E19" s="11"/>
      <c r="F19" s="11"/>
      <c r="G19" s="11"/>
      <c r="H19" s="2"/>
      <c r="I19" s="11"/>
      <c r="J19" s="11"/>
      <c r="K19" s="11"/>
      <c r="L19" s="2"/>
      <c r="M19" s="2"/>
      <c r="N19" s="2"/>
      <c r="O19" s="2"/>
      <c r="P19" s="2"/>
      <c r="Q19" s="2"/>
      <c r="R19" s="2"/>
      <c r="S19" s="2"/>
      <c r="T19" s="2"/>
      <c r="U19" s="2"/>
      <c r="V19" s="2"/>
      <c r="W19" s="2"/>
      <c r="X19" s="2"/>
      <c r="Y19" s="2"/>
      <c r="Z19" s="2"/>
      <c r="AA19" s="2"/>
    </row>
    <row r="20">
      <c r="A20" s="11"/>
      <c r="B20" s="12"/>
      <c r="C20" s="11"/>
      <c r="D20" s="11"/>
      <c r="E20" s="11"/>
      <c r="F20" s="11"/>
      <c r="G20" s="11"/>
      <c r="H20" s="2"/>
      <c r="I20" s="11"/>
      <c r="J20" s="11"/>
      <c r="K20" s="11"/>
      <c r="L20" s="2"/>
      <c r="M20" s="2"/>
      <c r="N20" s="2"/>
      <c r="O20" s="2"/>
      <c r="P20" s="2"/>
      <c r="Q20" s="2"/>
      <c r="R20" s="2"/>
      <c r="S20" s="2"/>
      <c r="T20" s="2"/>
      <c r="U20" s="2"/>
      <c r="V20" s="2"/>
      <c r="W20" s="2"/>
      <c r="X20" s="2"/>
      <c r="Y20" s="2"/>
      <c r="Z20" s="2"/>
      <c r="AA20" s="2"/>
    </row>
    <row r="21">
      <c r="A21" s="11"/>
      <c r="B21" s="12"/>
      <c r="C21" s="11"/>
      <c r="D21" s="11"/>
      <c r="E21" s="11"/>
      <c r="F21" s="11"/>
      <c r="G21" s="11"/>
      <c r="H21" s="2"/>
      <c r="I21" s="11"/>
      <c r="J21" s="11"/>
      <c r="K21" s="2"/>
      <c r="L21" s="2"/>
      <c r="M21" s="2"/>
      <c r="N21" s="2"/>
      <c r="O21" s="2"/>
      <c r="P21" s="2"/>
      <c r="Q21" s="2"/>
      <c r="R21" s="2"/>
      <c r="S21" s="2"/>
      <c r="T21" s="2"/>
      <c r="U21" s="2"/>
      <c r="V21" s="2"/>
      <c r="W21" s="2"/>
      <c r="X21" s="2"/>
      <c r="Y21" s="2"/>
      <c r="Z21" s="2"/>
      <c r="AA21" s="2"/>
    </row>
    <row r="22">
      <c r="A22" s="11"/>
      <c r="B22" s="12"/>
      <c r="C22" s="11"/>
      <c r="D22" s="11"/>
      <c r="E22" s="11"/>
      <c r="F22" s="11"/>
      <c r="G22" s="11"/>
      <c r="H22" s="2"/>
      <c r="I22" s="11"/>
      <c r="J22" s="11"/>
      <c r="K22" s="2"/>
      <c r="L22" s="2"/>
      <c r="M22" s="2"/>
      <c r="N22" s="2"/>
      <c r="O22" s="2"/>
      <c r="P22" s="2"/>
      <c r="Q22" s="2"/>
      <c r="R22" s="2"/>
      <c r="S22" s="2"/>
      <c r="T22" s="2"/>
      <c r="U22" s="2"/>
      <c r="V22" s="2"/>
      <c r="W22" s="2"/>
      <c r="X22" s="2"/>
      <c r="Y22" s="2"/>
      <c r="Z22" s="2"/>
      <c r="AA22" s="2"/>
    </row>
    <row r="23">
      <c r="A23" s="11"/>
      <c r="B23" s="12"/>
      <c r="C23" s="11"/>
      <c r="D23" s="4"/>
      <c r="E23" s="11"/>
      <c r="F23" s="11"/>
      <c r="G23" s="11"/>
      <c r="H23" s="2"/>
      <c r="I23" s="11"/>
      <c r="J23" s="18"/>
      <c r="K23" s="11"/>
      <c r="L23" s="2"/>
      <c r="M23" s="2"/>
      <c r="N23" s="2"/>
      <c r="O23" s="2"/>
      <c r="P23" s="2"/>
      <c r="Q23" s="2"/>
      <c r="R23" s="2"/>
      <c r="S23" s="2"/>
      <c r="T23" s="2"/>
      <c r="U23" s="2"/>
      <c r="V23" s="2"/>
      <c r="W23" s="2"/>
      <c r="X23" s="2"/>
      <c r="Y23" s="2"/>
      <c r="Z23" s="2"/>
      <c r="AA23" s="2"/>
    </row>
    <row r="24">
      <c r="A24" s="11"/>
      <c r="B24" s="12"/>
      <c r="C24" s="19"/>
      <c r="D24" s="4"/>
      <c r="E24" s="11"/>
      <c r="F24" s="11"/>
      <c r="G24" s="11"/>
      <c r="H24" s="2"/>
      <c r="I24" s="11"/>
      <c r="J24" s="18"/>
      <c r="K24" s="2"/>
      <c r="L24" s="2"/>
      <c r="M24" s="2"/>
      <c r="N24" s="2"/>
      <c r="O24" s="2"/>
      <c r="P24" s="2"/>
      <c r="Q24" s="2"/>
      <c r="R24" s="2"/>
      <c r="S24" s="2"/>
      <c r="T24" s="2"/>
      <c r="U24" s="2"/>
      <c r="V24" s="2"/>
      <c r="W24" s="2"/>
      <c r="X24" s="2"/>
      <c r="Y24" s="2"/>
      <c r="Z24" s="2"/>
      <c r="AA24" s="2"/>
    </row>
    <row r="25">
      <c r="A25" s="11"/>
      <c r="B25" s="12"/>
      <c r="C25" s="19"/>
      <c r="D25" s="4"/>
      <c r="E25" s="11"/>
      <c r="F25" s="11"/>
      <c r="G25" s="11"/>
      <c r="H25" s="2"/>
      <c r="I25" s="11"/>
      <c r="J25" s="13"/>
      <c r="K25" s="11"/>
      <c r="L25" s="2"/>
      <c r="M25" s="2"/>
      <c r="N25" s="2"/>
      <c r="O25" s="2"/>
      <c r="P25" s="2"/>
      <c r="Q25" s="2"/>
      <c r="R25" s="2"/>
      <c r="S25" s="2"/>
      <c r="T25" s="2"/>
      <c r="U25" s="2"/>
      <c r="V25" s="2"/>
      <c r="W25" s="2"/>
      <c r="X25" s="2"/>
      <c r="Y25" s="2"/>
      <c r="Z25" s="2"/>
      <c r="AA25" s="2"/>
    </row>
    <row r="26">
      <c r="A26" s="11"/>
      <c r="B26" s="12"/>
      <c r="C26" s="11"/>
      <c r="D26" s="11"/>
      <c r="E26" s="11"/>
      <c r="F26" s="11"/>
      <c r="G26" s="11"/>
      <c r="H26" s="2"/>
      <c r="I26" s="11"/>
      <c r="J26" s="11"/>
      <c r="K26" s="2"/>
      <c r="L26" s="2"/>
      <c r="M26" s="2"/>
      <c r="N26" s="2"/>
      <c r="O26" s="2"/>
      <c r="P26" s="2"/>
      <c r="Q26" s="2"/>
      <c r="R26" s="2"/>
      <c r="S26" s="2"/>
      <c r="T26" s="2"/>
      <c r="U26" s="2"/>
      <c r="V26" s="2"/>
      <c r="W26" s="2"/>
      <c r="X26" s="2"/>
      <c r="Y26" s="2"/>
      <c r="Z26" s="2"/>
      <c r="AA26" s="2"/>
    </row>
    <row r="27">
      <c r="A27" s="11"/>
      <c r="B27" s="12"/>
      <c r="C27" s="11"/>
      <c r="D27" s="4"/>
      <c r="E27" s="11"/>
      <c r="F27" s="11"/>
      <c r="G27" s="11"/>
      <c r="H27" s="2"/>
      <c r="I27" s="11"/>
      <c r="J27" s="11"/>
      <c r="K27" s="20"/>
      <c r="L27" s="2"/>
      <c r="M27" s="2"/>
      <c r="N27" s="2"/>
      <c r="O27" s="2"/>
      <c r="P27" s="2"/>
      <c r="Q27" s="2"/>
      <c r="R27" s="2"/>
      <c r="S27" s="2"/>
      <c r="T27" s="2"/>
      <c r="U27" s="2"/>
      <c r="V27" s="2"/>
      <c r="W27" s="2"/>
      <c r="X27" s="2"/>
      <c r="Y27" s="2"/>
      <c r="Z27" s="2"/>
      <c r="AA27" s="2"/>
    </row>
    <row r="28">
      <c r="A28" s="11"/>
      <c r="B28" s="15"/>
      <c r="C28" s="11"/>
      <c r="D28" s="4"/>
      <c r="E28" s="11"/>
      <c r="F28" s="11"/>
      <c r="H28" s="2"/>
      <c r="I28" s="11"/>
      <c r="J28" s="11"/>
      <c r="K28" s="11"/>
      <c r="L28" s="2"/>
      <c r="M28" s="2"/>
      <c r="N28" s="2"/>
      <c r="O28" s="2"/>
      <c r="P28" s="2"/>
      <c r="Q28" s="2"/>
      <c r="R28" s="2"/>
      <c r="S28" s="2"/>
      <c r="T28" s="2"/>
      <c r="U28" s="2"/>
      <c r="V28" s="2"/>
      <c r="W28" s="2"/>
      <c r="X28" s="2"/>
      <c r="Y28" s="2"/>
      <c r="Z28" s="2"/>
      <c r="AA28" s="2"/>
    </row>
    <row r="29">
      <c r="A29" s="11"/>
      <c r="B29" s="12"/>
      <c r="C29" s="11"/>
      <c r="D29" s="4"/>
      <c r="E29" s="11"/>
      <c r="F29" s="11"/>
      <c r="G29" s="11"/>
      <c r="H29" s="2"/>
      <c r="I29" s="11"/>
      <c r="J29" s="11"/>
      <c r="K29" s="2"/>
      <c r="L29" s="2"/>
      <c r="M29" s="2"/>
      <c r="N29" s="2"/>
      <c r="O29" s="2"/>
      <c r="P29" s="2"/>
      <c r="Q29" s="2"/>
      <c r="R29" s="2"/>
      <c r="S29" s="2"/>
      <c r="T29" s="2"/>
      <c r="U29" s="2"/>
      <c r="V29" s="2"/>
      <c r="W29" s="2"/>
      <c r="X29" s="2"/>
      <c r="Y29" s="2"/>
      <c r="Z29" s="2"/>
      <c r="AA29" s="2"/>
    </row>
    <row r="30">
      <c r="A30" s="11"/>
      <c r="B30" s="12"/>
      <c r="C30" s="11"/>
      <c r="D30" s="4"/>
      <c r="E30" s="11"/>
      <c r="F30" s="11"/>
      <c r="G30" s="11"/>
      <c r="H30" s="2"/>
      <c r="I30" s="11"/>
      <c r="J30" s="11"/>
      <c r="K30" s="11"/>
      <c r="L30" s="2"/>
      <c r="M30" s="2"/>
      <c r="N30" s="2"/>
      <c r="O30" s="2"/>
      <c r="P30" s="2"/>
      <c r="Q30" s="2"/>
      <c r="R30" s="2"/>
      <c r="S30" s="2"/>
      <c r="T30" s="2"/>
      <c r="U30" s="2"/>
      <c r="V30" s="2"/>
      <c r="W30" s="2"/>
      <c r="X30" s="2"/>
      <c r="Y30" s="2"/>
      <c r="Z30" s="2"/>
      <c r="AA30" s="2"/>
    </row>
    <row r="31">
      <c r="A31" s="11"/>
      <c r="B31" s="12"/>
      <c r="C31" s="11"/>
      <c r="D31" s="4"/>
      <c r="E31" s="11"/>
      <c r="F31" s="11"/>
      <c r="G31" s="11"/>
      <c r="H31" s="2"/>
      <c r="I31" s="11"/>
      <c r="J31" s="11"/>
      <c r="K31" s="2"/>
      <c r="L31" s="2"/>
      <c r="M31" s="2"/>
      <c r="N31" s="2"/>
      <c r="O31" s="2"/>
      <c r="P31" s="2"/>
      <c r="Q31" s="2"/>
      <c r="R31" s="2"/>
      <c r="S31" s="2"/>
      <c r="T31" s="2"/>
      <c r="U31" s="2"/>
      <c r="V31" s="2"/>
      <c r="W31" s="2"/>
      <c r="X31" s="2"/>
      <c r="Y31" s="2"/>
      <c r="Z31" s="2"/>
      <c r="AA31" s="2"/>
    </row>
    <row r="32">
      <c r="A32" s="11"/>
      <c r="B32" s="12"/>
      <c r="C32" s="11"/>
      <c r="D32" s="4"/>
      <c r="E32" s="11"/>
      <c r="F32" s="11"/>
      <c r="G32" s="11"/>
      <c r="H32" s="2"/>
      <c r="I32" s="2"/>
      <c r="J32" s="11"/>
      <c r="K32" s="2"/>
      <c r="L32" s="2"/>
      <c r="M32" s="2"/>
      <c r="N32" s="2"/>
      <c r="O32" s="2"/>
      <c r="P32" s="2"/>
      <c r="Q32" s="2"/>
      <c r="R32" s="2"/>
      <c r="S32" s="2"/>
      <c r="T32" s="2"/>
      <c r="U32" s="2"/>
      <c r="V32" s="2"/>
      <c r="W32" s="2"/>
      <c r="X32" s="2"/>
      <c r="Y32" s="2"/>
      <c r="Z32" s="2"/>
      <c r="AA32" s="2"/>
    </row>
    <row r="33">
      <c r="A33" s="11"/>
      <c r="B33" s="12"/>
      <c r="C33" s="11"/>
      <c r="D33" s="4"/>
      <c r="E33" s="11"/>
      <c r="F33" s="11"/>
      <c r="G33" s="11"/>
      <c r="H33" s="2"/>
      <c r="I33" s="11"/>
      <c r="J33" s="11"/>
      <c r="K33" s="11"/>
      <c r="L33" s="2"/>
      <c r="M33" s="2"/>
      <c r="N33" s="2"/>
      <c r="O33" s="2"/>
      <c r="P33" s="2"/>
      <c r="Q33" s="2"/>
      <c r="R33" s="2"/>
      <c r="S33" s="2"/>
      <c r="T33" s="2"/>
      <c r="U33" s="2"/>
      <c r="V33" s="2"/>
      <c r="W33" s="2"/>
      <c r="X33" s="2"/>
      <c r="Y33" s="2"/>
      <c r="Z33" s="2"/>
      <c r="AA33" s="2"/>
    </row>
    <row r="34">
      <c r="A34" s="11"/>
      <c r="B34" s="12"/>
      <c r="C34" s="11"/>
      <c r="D34" s="4"/>
      <c r="E34" s="11"/>
      <c r="F34" s="11"/>
      <c r="G34" s="11"/>
      <c r="H34" s="2"/>
      <c r="I34" s="11"/>
      <c r="J34" s="11"/>
      <c r="K34" s="11"/>
      <c r="L34" s="2"/>
      <c r="M34" s="2"/>
      <c r="N34" s="2"/>
      <c r="O34" s="2"/>
      <c r="P34" s="2"/>
      <c r="Q34" s="2"/>
      <c r="R34" s="2"/>
      <c r="S34" s="2"/>
      <c r="T34" s="2"/>
      <c r="U34" s="2"/>
      <c r="V34" s="2"/>
      <c r="W34" s="2"/>
      <c r="X34" s="2"/>
      <c r="Y34" s="2"/>
      <c r="Z34" s="2"/>
      <c r="AA34" s="2"/>
    </row>
    <row r="35">
      <c r="A35" s="11"/>
      <c r="B35" s="12"/>
      <c r="C35" s="11"/>
      <c r="D35" s="4"/>
      <c r="E35" s="11"/>
      <c r="F35" s="11"/>
      <c r="G35" s="11"/>
      <c r="H35" s="2"/>
      <c r="I35" s="11"/>
      <c r="J35" s="11"/>
      <c r="K35" s="2"/>
      <c r="L35" s="2"/>
      <c r="M35" s="2"/>
      <c r="N35" s="2"/>
      <c r="O35" s="2"/>
      <c r="P35" s="2"/>
      <c r="Q35" s="2"/>
      <c r="R35" s="2"/>
      <c r="S35" s="2"/>
      <c r="T35" s="2"/>
      <c r="U35" s="2"/>
      <c r="V35" s="2"/>
      <c r="W35" s="2"/>
      <c r="X35" s="2"/>
      <c r="Y35" s="2"/>
      <c r="Z35" s="2"/>
      <c r="AA35" s="2"/>
    </row>
    <row r="36">
      <c r="A36" s="11"/>
      <c r="B36" s="12"/>
      <c r="C36" s="11"/>
      <c r="D36" s="4"/>
      <c r="E36" s="11"/>
      <c r="F36" s="11"/>
      <c r="G36" s="11"/>
      <c r="I36" s="11"/>
      <c r="J36" s="11"/>
      <c r="K36" s="2"/>
      <c r="L36" s="2"/>
      <c r="M36" s="2"/>
      <c r="N36" s="2"/>
      <c r="O36" s="2"/>
      <c r="P36" s="2"/>
      <c r="Q36" s="2"/>
      <c r="R36" s="2"/>
      <c r="S36" s="2"/>
      <c r="T36" s="2"/>
      <c r="U36" s="2"/>
      <c r="V36" s="2"/>
      <c r="W36" s="2"/>
      <c r="X36" s="2"/>
      <c r="Y36" s="2"/>
      <c r="Z36" s="2"/>
      <c r="AA36" s="2"/>
    </row>
    <row r="37">
      <c r="A37" s="11"/>
      <c r="B37" s="12"/>
      <c r="D37" s="4"/>
      <c r="E37" s="11"/>
      <c r="F37" s="11"/>
      <c r="G37" s="11"/>
      <c r="H37" s="2"/>
      <c r="I37" s="11"/>
      <c r="J37" s="11"/>
      <c r="K37" s="11"/>
      <c r="L37" s="2"/>
      <c r="M37" s="2"/>
      <c r="N37" s="2"/>
      <c r="O37" s="2"/>
      <c r="P37" s="2"/>
      <c r="Q37" s="2"/>
      <c r="R37" s="2"/>
      <c r="S37" s="2"/>
      <c r="T37" s="2"/>
      <c r="U37" s="2"/>
      <c r="V37" s="2"/>
      <c r="W37" s="2"/>
      <c r="X37" s="2"/>
      <c r="Y37" s="2"/>
      <c r="Z37" s="2"/>
      <c r="AA37" s="2"/>
    </row>
    <row r="38">
      <c r="A38" s="11"/>
      <c r="B38" s="12"/>
      <c r="C38" s="11"/>
      <c r="D38" s="4"/>
      <c r="E38" s="11"/>
      <c r="F38" s="11"/>
      <c r="G38" s="11"/>
      <c r="H38" s="2"/>
      <c r="I38" s="11"/>
      <c r="J38" s="11"/>
      <c r="K38" s="2"/>
      <c r="L38" s="2"/>
      <c r="M38" s="2"/>
      <c r="N38" s="2"/>
      <c r="O38" s="2"/>
      <c r="P38" s="2"/>
      <c r="Q38" s="2"/>
      <c r="R38" s="2"/>
      <c r="S38" s="2"/>
      <c r="T38" s="2"/>
      <c r="U38" s="2"/>
      <c r="V38" s="2"/>
      <c r="W38" s="2"/>
      <c r="X38" s="2"/>
      <c r="Y38" s="2"/>
      <c r="Z38" s="2"/>
      <c r="AA38" s="2"/>
    </row>
    <row r="39">
      <c r="A39" s="11"/>
      <c r="B39" s="12"/>
      <c r="D39" s="4"/>
      <c r="E39" s="11"/>
      <c r="F39" s="11"/>
      <c r="G39" s="11"/>
      <c r="H39" s="2"/>
      <c r="I39" s="11"/>
      <c r="J39" s="11"/>
      <c r="K39" s="2"/>
      <c r="L39" s="2"/>
      <c r="M39" s="2"/>
      <c r="N39" s="2"/>
      <c r="O39" s="2"/>
      <c r="P39" s="2"/>
      <c r="Q39" s="2"/>
      <c r="R39" s="2"/>
      <c r="S39" s="2"/>
      <c r="T39" s="2"/>
      <c r="U39" s="2"/>
      <c r="V39" s="2"/>
      <c r="W39" s="2"/>
      <c r="X39" s="2"/>
      <c r="Y39" s="2"/>
      <c r="Z39" s="2"/>
      <c r="AA39" s="2"/>
    </row>
    <row r="40">
      <c r="A40" s="2"/>
      <c r="B40" s="2"/>
      <c r="C40" s="2"/>
      <c r="D40" s="21"/>
      <c r="E40" s="2"/>
      <c r="F40" s="11"/>
      <c r="G40" s="2"/>
      <c r="H40" s="2"/>
      <c r="I40" s="2"/>
      <c r="J40" s="2"/>
      <c r="K40" s="2"/>
      <c r="L40" s="2"/>
      <c r="M40" s="2"/>
      <c r="N40" s="2"/>
      <c r="O40" s="2"/>
      <c r="P40" s="2"/>
      <c r="Q40" s="2"/>
      <c r="R40" s="2"/>
      <c r="S40" s="2"/>
      <c r="T40" s="2"/>
      <c r="U40" s="2"/>
      <c r="V40" s="2"/>
      <c r="W40" s="2"/>
      <c r="X40" s="2"/>
      <c r="Y40" s="2"/>
      <c r="Z40" s="2"/>
      <c r="AA40" s="2"/>
    </row>
    <row r="41">
      <c r="A41" s="2"/>
      <c r="B41" s="2"/>
      <c r="C41" s="2"/>
      <c r="D41" s="21"/>
      <c r="E41" s="2"/>
      <c r="F41" s="2"/>
      <c r="G41" s="2"/>
      <c r="H41" s="2"/>
      <c r="I41" s="2"/>
      <c r="J41" s="2"/>
      <c r="K41" s="2"/>
      <c r="L41" s="2"/>
      <c r="M41" s="2"/>
      <c r="N41" s="2"/>
      <c r="O41" s="2"/>
      <c r="P41" s="2"/>
      <c r="Q41" s="2"/>
      <c r="R41" s="2"/>
      <c r="S41" s="2"/>
      <c r="T41" s="2"/>
      <c r="U41" s="2"/>
      <c r="V41" s="2"/>
      <c r="W41" s="2"/>
      <c r="X41" s="2"/>
      <c r="Y41" s="2"/>
      <c r="Z41" s="2"/>
      <c r="AA41" s="2"/>
    </row>
    <row r="42">
      <c r="A42" s="2"/>
      <c r="B42" s="2"/>
      <c r="C42" s="2"/>
      <c r="D42" s="21"/>
      <c r="E42" s="2"/>
      <c r="F42" s="2"/>
      <c r="G42" s="2"/>
      <c r="H42" s="2"/>
      <c r="I42" s="2"/>
      <c r="J42" s="2"/>
      <c r="K42" s="2"/>
      <c r="L42" s="2"/>
      <c r="M42" s="2"/>
      <c r="N42" s="2"/>
      <c r="O42" s="2"/>
      <c r="P42" s="2"/>
      <c r="Q42" s="2"/>
      <c r="R42" s="2"/>
      <c r="S42" s="2"/>
      <c r="T42" s="2"/>
      <c r="U42" s="2"/>
      <c r="V42" s="2"/>
      <c r="W42" s="2"/>
      <c r="X42" s="2"/>
      <c r="Y42" s="2"/>
      <c r="Z42" s="2"/>
      <c r="AA42" s="2"/>
    </row>
    <row r="43">
      <c r="A43" s="2"/>
      <c r="B43" s="2"/>
      <c r="C43" s="2"/>
      <c r="D43" s="21"/>
      <c r="E43" s="2"/>
      <c r="F43" s="2"/>
      <c r="G43" s="2"/>
      <c r="H43" s="2"/>
      <c r="I43" s="2"/>
      <c r="J43" s="2"/>
      <c r="K43" s="2"/>
      <c r="L43" s="2"/>
      <c r="M43" s="2"/>
      <c r="N43" s="2"/>
      <c r="O43" s="2"/>
      <c r="P43" s="2"/>
      <c r="Q43" s="2"/>
      <c r="R43" s="2"/>
      <c r="S43" s="2"/>
      <c r="T43" s="2"/>
      <c r="U43" s="2"/>
      <c r="V43" s="2"/>
      <c r="W43" s="2"/>
      <c r="X43" s="2"/>
      <c r="Y43" s="2"/>
      <c r="Z43" s="2"/>
      <c r="AA43" s="2"/>
    </row>
    <row r="44">
      <c r="A44" s="2"/>
      <c r="B44" s="2"/>
      <c r="C44" s="2"/>
      <c r="D44" s="21"/>
      <c r="E44" s="2"/>
      <c r="F44" s="2"/>
      <c r="G44" s="2"/>
      <c r="H44" s="2"/>
      <c r="I44" s="2"/>
      <c r="J44" s="2"/>
      <c r="K44" s="2"/>
      <c r="L44" s="2"/>
      <c r="M44" s="2"/>
      <c r="N44" s="2"/>
      <c r="O44" s="2"/>
      <c r="P44" s="2"/>
      <c r="Q44" s="2"/>
      <c r="R44" s="2"/>
      <c r="S44" s="2"/>
      <c r="T44" s="2"/>
      <c r="U44" s="2"/>
      <c r="V44" s="2"/>
      <c r="W44" s="2"/>
      <c r="X44" s="2"/>
      <c r="Y44" s="2"/>
      <c r="Z44" s="2"/>
      <c r="AA44" s="2"/>
    </row>
    <row r="45">
      <c r="A45" s="2"/>
      <c r="B45" s="2"/>
      <c r="C45" s="2"/>
      <c r="D45" s="21"/>
      <c r="E45" s="2"/>
      <c r="F45" s="2"/>
      <c r="G45" s="2"/>
      <c r="H45" s="2"/>
      <c r="I45" s="2"/>
      <c r="J45" s="2"/>
      <c r="K45" s="2"/>
      <c r="L45" s="2"/>
      <c r="M45" s="2"/>
      <c r="N45" s="2"/>
      <c r="O45" s="2"/>
      <c r="P45" s="2"/>
      <c r="Q45" s="2"/>
      <c r="R45" s="2"/>
      <c r="S45" s="2"/>
      <c r="T45" s="2"/>
      <c r="U45" s="2"/>
      <c r="V45" s="2"/>
      <c r="W45" s="2"/>
      <c r="X45" s="2"/>
      <c r="Y45" s="2"/>
      <c r="Z45" s="2"/>
      <c r="AA45" s="2"/>
    </row>
    <row r="46">
      <c r="A46" s="2"/>
      <c r="B46" s="2"/>
      <c r="C46" s="2"/>
      <c r="D46" s="21"/>
      <c r="E46" s="2"/>
      <c r="F46" s="2"/>
      <c r="G46" s="2"/>
      <c r="H46" s="2"/>
      <c r="I46" s="2"/>
      <c r="J46" s="2"/>
      <c r="K46" s="2"/>
      <c r="L46" s="2"/>
      <c r="M46" s="2"/>
      <c r="N46" s="2"/>
      <c r="O46" s="2"/>
      <c r="P46" s="2"/>
      <c r="Q46" s="2"/>
      <c r="R46" s="2"/>
      <c r="S46" s="2"/>
      <c r="T46" s="2"/>
      <c r="U46" s="2"/>
      <c r="V46" s="2"/>
      <c r="W46" s="2"/>
      <c r="X46" s="2"/>
      <c r="Y46" s="2"/>
      <c r="Z46" s="2"/>
      <c r="AA46" s="2"/>
    </row>
    <row r="47">
      <c r="A47" s="2"/>
      <c r="B47" s="2"/>
      <c r="C47" s="2"/>
      <c r="D47" s="21"/>
      <c r="E47" s="2"/>
      <c r="F47" s="2"/>
      <c r="G47" s="2"/>
      <c r="H47" s="2"/>
      <c r="I47" s="2"/>
      <c r="J47" s="2"/>
      <c r="K47" s="2"/>
      <c r="L47" s="2"/>
      <c r="M47" s="2"/>
      <c r="N47" s="2"/>
      <c r="O47" s="2"/>
      <c r="P47" s="2"/>
      <c r="Q47" s="2"/>
      <c r="R47" s="2"/>
      <c r="S47" s="2"/>
      <c r="T47" s="2"/>
      <c r="U47" s="2"/>
      <c r="V47" s="2"/>
      <c r="W47" s="2"/>
      <c r="X47" s="2"/>
      <c r="Y47" s="2"/>
      <c r="Z47" s="2"/>
      <c r="AA47" s="2"/>
    </row>
    <row r="48">
      <c r="A48" s="2"/>
      <c r="B48" s="2"/>
      <c r="C48" s="2"/>
      <c r="D48" s="21"/>
      <c r="E48" s="2"/>
      <c r="F48" s="2"/>
      <c r="G48" s="2"/>
      <c r="H48" s="2"/>
      <c r="I48" s="2"/>
      <c r="J48" s="2"/>
      <c r="K48" s="2"/>
      <c r="L48" s="2"/>
      <c r="M48" s="2"/>
      <c r="N48" s="2"/>
      <c r="O48" s="2"/>
      <c r="P48" s="2"/>
      <c r="Q48" s="2"/>
      <c r="R48" s="2"/>
      <c r="S48" s="2"/>
      <c r="T48" s="2"/>
      <c r="U48" s="2"/>
      <c r="V48" s="2"/>
      <c r="W48" s="2"/>
      <c r="X48" s="2"/>
      <c r="Y48" s="2"/>
      <c r="Z48" s="2"/>
      <c r="AA48" s="2"/>
    </row>
    <row r="49">
      <c r="A49" s="2"/>
      <c r="B49" s="2"/>
      <c r="C49" s="2"/>
      <c r="D49" s="21"/>
      <c r="E49" s="2"/>
      <c r="F49" s="2"/>
      <c r="G49" s="2"/>
      <c r="H49" s="2"/>
      <c r="I49" s="2"/>
      <c r="J49" s="2"/>
      <c r="K49" s="2"/>
      <c r="L49" s="2"/>
      <c r="M49" s="2"/>
      <c r="N49" s="2"/>
      <c r="O49" s="2"/>
      <c r="P49" s="2"/>
      <c r="Q49" s="2"/>
      <c r="R49" s="2"/>
      <c r="S49" s="2"/>
      <c r="T49" s="2"/>
      <c r="U49" s="2"/>
      <c r="V49" s="2"/>
      <c r="W49" s="2"/>
      <c r="X49" s="2"/>
      <c r="Y49" s="2"/>
      <c r="Z49" s="2"/>
      <c r="AA49" s="2"/>
    </row>
    <row r="50">
      <c r="A50" s="2"/>
      <c r="B50" s="2"/>
      <c r="C50" s="2"/>
      <c r="D50" s="21"/>
      <c r="E50" s="2"/>
      <c r="F50" s="2"/>
      <c r="G50" s="2"/>
      <c r="H50" s="2"/>
      <c r="I50" s="2"/>
      <c r="J50" s="2"/>
      <c r="K50" s="2"/>
      <c r="L50" s="2"/>
      <c r="M50" s="2"/>
      <c r="N50" s="2"/>
      <c r="O50" s="2"/>
      <c r="P50" s="2"/>
      <c r="Q50" s="2"/>
      <c r="R50" s="2"/>
      <c r="S50" s="2"/>
      <c r="T50" s="2"/>
      <c r="U50" s="2"/>
      <c r="V50" s="2"/>
      <c r="W50" s="2"/>
      <c r="X50" s="2"/>
      <c r="Y50" s="2"/>
      <c r="Z50" s="2"/>
      <c r="AA50" s="2"/>
    </row>
    <row r="51">
      <c r="A51" s="2"/>
      <c r="B51" s="2"/>
      <c r="C51" s="2"/>
      <c r="D51" s="21"/>
      <c r="E51" s="2"/>
      <c r="F51" s="2"/>
      <c r="G51" s="2"/>
      <c r="H51" s="2"/>
      <c r="I51" s="2"/>
      <c r="J51" s="2"/>
      <c r="K51" s="2"/>
      <c r="L51" s="2"/>
      <c r="M51" s="2"/>
      <c r="N51" s="2"/>
      <c r="O51" s="2"/>
      <c r="P51" s="2"/>
      <c r="Q51" s="2"/>
      <c r="R51" s="2"/>
      <c r="S51" s="2"/>
      <c r="T51" s="2"/>
      <c r="U51" s="2"/>
      <c r="V51" s="2"/>
      <c r="W51" s="2"/>
      <c r="X51" s="2"/>
      <c r="Y51" s="2"/>
      <c r="Z51" s="2"/>
      <c r="AA51" s="2"/>
    </row>
    <row r="52">
      <c r="A52" s="2"/>
      <c r="B52" s="2"/>
      <c r="C52" s="2"/>
      <c r="D52" s="21"/>
      <c r="E52" s="2"/>
      <c r="F52" s="2"/>
      <c r="G52" s="2"/>
      <c r="H52" s="2"/>
      <c r="I52" s="2"/>
      <c r="J52" s="2"/>
      <c r="K52" s="2"/>
      <c r="L52" s="2"/>
      <c r="M52" s="2"/>
      <c r="N52" s="2"/>
      <c r="O52" s="2"/>
      <c r="P52" s="2"/>
      <c r="Q52" s="2"/>
      <c r="R52" s="2"/>
      <c r="S52" s="2"/>
      <c r="T52" s="2"/>
      <c r="U52" s="2"/>
      <c r="V52" s="2"/>
      <c r="W52" s="2"/>
      <c r="X52" s="2"/>
      <c r="Y52" s="2"/>
      <c r="Z52" s="2"/>
      <c r="AA52" s="2"/>
    </row>
    <row r="53">
      <c r="A53" s="2"/>
      <c r="B53" s="2"/>
      <c r="C53" s="2"/>
      <c r="D53" s="21"/>
      <c r="E53" s="2"/>
      <c r="F53" s="2"/>
      <c r="G53" s="2"/>
      <c r="H53" s="2"/>
      <c r="I53" s="2"/>
      <c r="J53" s="2"/>
      <c r="K53" s="2"/>
      <c r="L53" s="2"/>
      <c r="M53" s="2"/>
      <c r="N53" s="2"/>
      <c r="O53" s="2"/>
      <c r="P53" s="2"/>
      <c r="Q53" s="2"/>
      <c r="R53" s="2"/>
      <c r="S53" s="2"/>
      <c r="T53" s="2"/>
      <c r="U53" s="2"/>
      <c r="V53" s="2"/>
      <c r="W53" s="2"/>
      <c r="X53" s="2"/>
      <c r="Y53" s="2"/>
      <c r="Z53" s="2"/>
      <c r="AA53" s="2"/>
    </row>
    <row r="54">
      <c r="A54" s="2"/>
      <c r="B54" s="2"/>
      <c r="C54" s="2"/>
      <c r="D54" s="21"/>
      <c r="E54" s="2"/>
      <c r="F54" s="2"/>
      <c r="G54" s="2"/>
      <c r="H54" s="2"/>
      <c r="I54" s="2"/>
      <c r="J54" s="2"/>
      <c r="K54" s="2"/>
      <c r="L54" s="2"/>
      <c r="M54" s="2"/>
      <c r="N54" s="2"/>
      <c r="O54" s="2"/>
      <c r="P54" s="2"/>
      <c r="Q54" s="2"/>
      <c r="R54" s="2"/>
      <c r="S54" s="2"/>
      <c r="T54" s="2"/>
      <c r="U54" s="2"/>
      <c r="V54" s="2"/>
      <c r="W54" s="2"/>
      <c r="X54" s="2"/>
      <c r="Y54" s="2"/>
      <c r="Z54" s="2"/>
      <c r="AA54" s="2"/>
    </row>
    <row r="55">
      <c r="A55" s="2"/>
      <c r="B55" s="2"/>
      <c r="C55" s="2"/>
      <c r="D55" s="21"/>
      <c r="E55" s="2"/>
      <c r="F55" s="2"/>
      <c r="G55" s="2"/>
      <c r="H55" s="2"/>
      <c r="I55" s="2"/>
      <c r="J55" s="2"/>
      <c r="K55" s="2"/>
      <c r="L55" s="2"/>
      <c r="M55" s="2"/>
      <c r="N55" s="2"/>
      <c r="O55" s="2"/>
      <c r="P55" s="2"/>
      <c r="Q55" s="2"/>
      <c r="R55" s="2"/>
      <c r="S55" s="2"/>
      <c r="T55" s="2"/>
      <c r="U55" s="2"/>
      <c r="V55" s="2"/>
      <c r="W55" s="2"/>
      <c r="X55" s="2"/>
      <c r="Y55" s="2"/>
      <c r="Z55" s="2"/>
      <c r="AA55" s="2"/>
    </row>
    <row r="56">
      <c r="A56" s="2"/>
      <c r="B56" s="2"/>
      <c r="C56" s="2"/>
      <c r="D56" s="21"/>
      <c r="E56" s="2"/>
      <c r="F56" s="2"/>
      <c r="G56" s="2"/>
      <c r="H56" s="2"/>
      <c r="I56" s="2"/>
      <c r="J56" s="2"/>
      <c r="K56" s="2"/>
      <c r="L56" s="2"/>
      <c r="M56" s="2"/>
      <c r="N56" s="2"/>
      <c r="O56" s="2"/>
      <c r="P56" s="2"/>
      <c r="Q56" s="2"/>
      <c r="R56" s="2"/>
      <c r="S56" s="2"/>
      <c r="T56" s="2"/>
      <c r="U56" s="2"/>
      <c r="V56" s="2"/>
      <c r="W56" s="2"/>
      <c r="X56" s="2"/>
      <c r="Y56" s="2"/>
      <c r="Z56" s="2"/>
      <c r="AA56" s="2"/>
    </row>
    <row r="57">
      <c r="A57" s="2"/>
      <c r="B57" s="2"/>
      <c r="C57" s="2"/>
      <c r="D57" s="21"/>
      <c r="E57" s="2"/>
      <c r="F57" s="2"/>
      <c r="G57" s="2"/>
      <c r="H57" s="2"/>
      <c r="I57" s="2"/>
      <c r="J57" s="2"/>
      <c r="K57" s="2"/>
      <c r="L57" s="2"/>
      <c r="M57" s="2"/>
      <c r="N57" s="2"/>
      <c r="O57" s="2"/>
      <c r="P57" s="2"/>
      <c r="Q57" s="2"/>
      <c r="R57" s="2"/>
      <c r="S57" s="2"/>
      <c r="T57" s="2"/>
      <c r="U57" s="2"/>
      <c r="V57" s="2"/>
      <c r="W57" s="2"/>
      <c r="X57" s="2"/>
      <c r="Y57" s="2"/>
      <c r="Z57" s="2"/>
      <c r="AA57" s="2"/>
    </row>
    <row r="58">
      <c r="A58" s="2"/>
      <c r="B58" s="2"/>
      <c r="C58" s="2"/>
      <c r="D58" s="21"/>
      <c r="E58" s="2"/>
      <c r="F58" s="2"/>
      <c r="G58" s="2"/>
      <c r="H58" s="2"/>
      <c r="I58" s="2"/>
      <c r="J58" s="2"/>
      <c r="K58" s="2"/>
      <c r="L58" s="2"/>
      <c r="M58" s="2"/>
      <c r="N58" s="2"/>
      <c r="O58" s="2"/>
      <c r="P58" s="2"/>
      <c r="Q58" s="2"/>
      <c r="R58" s="2"/>
      <c r="S58" s="2"/>
      <c r="T58" s="2"/>
      <c r="U58" s="2"/>
      <c r="V58" s="2"/>
      <c r="W58" s="2"/>
      <c r="X58" s="2"/>
      <c r="Y58" s="2"/>
      <c r="Z58" s="2"/>
      <c r="AA58" s="2"/>
    </row>
    <row r="59">
      <c r="A59" s="2"/>
      <c r="B59" s="2"/>
      <c r="C59" s="2"/>
      <c r="D59" s="21"/>
      <c r="E59" s="2"/>
      <c r="F59" s="2"/>
      <c r="G59" s="2"/>
      <c r="H59" s="2"/>
      <c r="I59" s="2"/>
      <c r="J59" s="2"/>
      <c r="K59" s="2"/>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2.38"/>
    <col customWidth="1" min="2" max="2" width="14.38"/>
    <col customWidth="1" min="4" max="4" width="15.88"/>
    <col customWidth="1" min="5" max="5" width="16.5"/>
    <col customWidth="1" min="13" max="13" width="15.75"/>
    <col customWidth="1" min="21" max="21" width="15.0"/>
  </cols>
  <sheetData>
    <row r="1">
      <c r="A1" s="86" t="s">
        <v>305</v>
      </c>
      <c r="H1" s="86"/>
      <c r="I1" s="86"/>
      <c r="J1" s="86"/>
    </row>
    <row r="2">
      <c r="H2" s="86"/>
      <c r="I2" s="86"/>
      <c r="J2" s="86"/>
    </row>
    <row r="3">
      <c r="H3" s="86"/>
      <c r="I3" s="86"/>
      <c r="J3" s="86"/>
    </row>
    <row r="4">
      <c r="H4" s="86"/>
      <c r="I4" s="86"/>
      <c r="J4" s="86"/>
    </row>
    <row r="5">
      <c r="A5" s="87"/>
    </row>
    <row r="6">
      <c r="A6" s="88" t="s">
        <v>306</v>
      </c>
    </row>
    <row r="7">
      <c r="A7" s="14" t="s">
        <v>307</v>
      </c>
      <c r="B7" s="25" t="s">
        <v>308</v>
      </c>
      <c r="C7" s="25" t="s">
        <v>309</v>
      </c>
      <c r="D7" s="25" t="s">
        <v>310</v>
      </c>
      <c r="E7" s="25" t="s">
        <v>311</v>
      </c>
      <c r="J7" s="70"/>
      <c r="N7" s="70" t="s">
        <v>312</v>
      </c>
    </row>
    <row r="8">
      <c r="A8" s="78" t="s">
        <v>313</v>
      </c>
      <c r="B8" s="89">
        <v>15.0</v>
      </c>
      <c r="C8" s="89">
        <v>15.0</v>
      </c>
      <c r="D8" s="89">
        <v>23.0</v>
      </c>
      <c r="E8" s="89">
        <v>40.0</v>
      </c>
      <c r="F8" s="70"/>
      <c r="N8" s="90">
        <f>IFERROR(__xludf.DUMMYFUNCTION("SPLIT( A8, ""/"" )"),5.0)</f>
        <v>5</v>
      </c>
      <c r="O8" s="91">
        <f>IFERROR(__xludf.DUMMYFUNCTION("""COMPUTED_VALUE"""),5.0)</f>
        <v>5</v>
      </c>
      <c r="P8" s="91">
        <f>IFERROR(__xludf.DUMMYFUNCTION("""COMPUTED_VALUE"""),5.0)</f>
        <v>5</v>
      </c>
      <c r="Q8" s="91">
        <f>IFERROR(__xludf.DUMMYFUNCTION("""COMPUTED_VALUE"""),5.0)</f>
        <v>5</v>
      </c>
    </row>
    <row r="9">
      <c r="A9" s="78" t="str">
        <f t="shared" ref="A9:A13" si="1">IF(ISBLANK(B8),"",JOIN("/",ROUND(AVERAGE(R18:S18),0),ROUND(AVERAGE(R18:S18),0),ROUND(T18,0),ROUND(U18,0)))</f>
        <v>12/12/12/9</v>
      </c>
      <c r="B9" s="89"/>
      <c r="C9" s="89"/>
      <c r="D9" s="89"/>
      <c r="E9" s="89"/>
      <c r="F9" s="70"/>
      <c r="N9" s="90">
        <f>IFERROR(__xludf.DUMMYFUNCTION("SPLIT( A9, ""/"" )"),12.0)</f>
        <v>12</v>
      </c>
      <c r="O9" s="91">
        <f>IFERROR(__xludf.DUMMYFUNCTION("""COMPUTED_VALUE"""),12.0)</f>
        <v>12</v>
      </c>
      <c r="P9" s="91">
        <f>IFERROR(__xludf.DUMMYFUNCTION("""COMPUTED_VALUE"""),12.0)</f>
        <v>12</v>
      </c>
      <c r="Q9" s="91">
        <f>IFERROR(__xludf.DUMMYFUNCTION("""COMPUTED_VALUE"""),9.0)</f>
        <v>9</v>
      </c>
    </row>
    <row r="10">
      <c r="A10" s="78" t="str">
        <f t="shared" si="1"/>
        <v/>
      </c>
      <c r="B10" s="89"/>
      <c r="C10" s="89"/>
      <c r="D10" s="89"/>
      <c r="E10" s="89"/>
      <c r="F10" s="70"/>
      <c r="N10" s="90" t="str">
        <f>IFERROR(__xludf.DUMMYFUNCTION("SPLIT( A10, ""/"" )"),"#VALUE!")</f>
        <v>#VALUE!</v>
      </c>
      <c r="O10" s="91"/>
      <c r="P10" s="91"/>
      <c r="Q10" s="91"/>
    </row>
    <row r="11">
      <c r="A11" s="78" t="str">
        <f t="shared" si="1"/>
        <v/>
      </c>
      <c r="B11" s="89"/>
      <c r="C11" s="89"/>
      <c r="D11" s="89"/>
      <c r="E11" s="89"/>
      <c r="F11" s="70"/>
      <c r="N11" s="90" t="str">
        <f>IFERROR(__xludf.DUMMYFUNCTION("SPLIT( A11, ""/"" )"),"#VALUE!")</f>
        <v>#VALUE!</v>
      </c>
      <c r="O11" s="91"/>
      <c r="P11" s="91"/>
      <c r="Q11" s="91"/>
    </row>
    <row r="12">
      <c r="A12" s="78" t="str">
        <f t="shared" si="1"/>
        <v/>
      </c>
      <c r="B12" s="89"/>
      <c r="C12" s="89"/>
      <c r="D12" s="89"/>
      <c r="E12" s="89"/>
      <c r="F12" s="70"/>
      <c r="N12" s="90" t="str">
        <f>IFERROR(__xludf.DUMMYFUNCTION("SPLIT( A12, ""/"" )"),"#VALUE!")</f>
        <v>#VALUE!</v>
      </c>
      <c r="O12" s="91"/>
      <c r="P12" s="91"/>
      <c r="Q12" s="91"/>
    </row>
    <row r="13">
      <c r="A13" s="78" t="str">
        <f t="shared" si="1"/>
        <v/>
      </c>
      <c r="B13" s="89"/>
      <c r="C13" s="89"/>
      <c r="D13" s="89"/>
      <c r="E13" s="89"/>
      <c r="F13" s="70"/>
      <c r="I13" s="70"/>
      <c r="J13" s="90"/>
      <c r="K13" s="11"/>
      <c r="L13" s="91"/>
      <c r="M13" s="91"/>
    </row>
    <row r="14">
      <c r="K14" s="2"/>
      <c r="O14" s="92"/>
      <c r="P14" s="92"/>
    </row>
    <row r="15">
      <c r="A15" s="93" t="s">
        <v>314</v>
      </c>
      <c r="K15" s="2"/>
      <c r="O15" s="92"/>
    </row>
    <row r="16">
      <c r="A16" s="15"/>
      <c r="B16" s="2" t="s">
        <v>177</v>
      </c>
      <c r="C16" s="77" t="str">
        <f t="shared" ref="C16:C21" si="2">A8</f>
        <v>5/5/5/5</v>
      </c>
      <c r="D16" s="14" t="s">
        <v>85</v>
      </c>
      <c r="L16" s="77" t="str">
        <f t="shared" ref="L16:L22" si="3">CONCATENATE("AAOmega blue=",B8,"k"," red=",C8,"k" ," Spec blue=",D8,"k"," red=",E8,"k")</f>
        <v>AAOmega blue=15k red=15k Spec blue=23k red=40k</v>
      </c>
      <c r="O16" s="16"/>
      <c r="R16" s="14" t="s">
        <v>181</v>
      </c>
    </row>
    <row r="17">
      <c r="A17" s="15"/>
      <c r="B17" s="2" t="s">
        <v>177</v>
      </c>
      <c r="C17" s="77" t="str">
        <f t="shared" si="2"/>
        <v>12/12/12/9</v>
      </c>
      <c r="D17" s="14" t="s">
        <v>85</v>
      </c>
      <c r="J17" s="14" t="s">
        <v>179</v>
      </c>
      <c r="L17" s="77" t="str">
        <f t="shared" si="3"/>
        <v>AAOmega blue=k red=k Spec blue=k red=k</v>
      </c>
      <c r="R17" s="14" t="s">
        <v>184</v>
      </c>
      <c r="S17" s="14" t="s">
        <v>185</v>
      </c>
      <c r="T17" s="14" t="s">
        <v>186</v>
      </c>
      <c r="U17" s="14" t="s">
        <v>187</v>
      </c>
    </row>
    <row r="18">
      <c r="A18" s="15"/>
      <c r="B18" s="2" t="s">
        <v>177</v>
      </c>
      <c r="C18" s="77" t="str">
        <f t="shared" si="2"/>
        <v/>
      </c>
      <c r="D18" s="14" t="s">
        <v>85</v>
      </c>
      <c r="J18" s="14" t="s">
        <v>179</v>
      </c>
      <c r="L18" s="77" t="str">
        <f t="shared" si="3"/>
        <v>AAOmega blue=k red=k Spec blue=k red=k</v>
      </c>
      <c r="R18" s="77">
        <f t="shared" ref="R18:U18" si="4">IF(AND(B8&lt;=35, B8&gt;=25), N8*2, IF(AND(B8&gt;35,B8&lt;=45), N8*1.7, IF(AND(B8&gt;45, B8&lt;=55),N8*1.3, IF(AND(B8&gt;55, B8&lt;=65),N8*1.1,IF(AND(B8&lt;25, B8&gt;=15),N8*2.3, IF(AND(B8&lt;15, B8&gt;=5),N8*2.7, IF(AND(B8&lt;5, B8&gt;=0),N8*3.3,"Count must be between 0 and 65"))
)))))</f>
        <v>11.5</v>
      </c>
      <c r="S18" s="77">
        <f t="shared" si="4"/>
        <v>11.5</v>
      </c>
      <c r="T18" s="77">
        <f t="shared" si="4"/>
        <v>11.5</v>
      </c>
      <c r="U18" s="77">
        <f t="shared" si="4"/>
        <v>8.5</v>
      </c>
    </row>
    <row r="19">
      <c r="A19" s="15"/>
      <c r="B19" s="2" t="s">
        <v>177</v>
      </c>
      <c r="C19" s="77" t="str">
        <f t="shared" si="2"/>
        <v/>
      </c>
      <c r="D19" s="14" t="s">
        <v>85</v>
      </c>
      <c r="E19" s="94"/>
      <c r="J19" s="14" t="s">
        <v>179</v>
      </c>
      <c r="L19" s="77" t="str">
        <f t="shared" si="3"/>
        <v>AAOmega blue=k red=k Spec blue=k red=k</v>
      </c>
      <c r="R19" s="77">
        <f t="shared" ref="R19:U19" si="5">IF(AND(B9&lt;=35, B9&gt;=25), N9*2, IF(AND(B9&gt;35,B9&lt;=45), N9*1.7, IF(AND(B9&gt;45, B9&lt;=55),N9*1.3, IF(AND(B9&gt;55, B9&lt;=65),N9*1.1,IF(AND(B9&lt;25, B9&gt;=15),N9*2.3, IF(AND(B9&lt;15, B9&gt;=5),N9*2.7, IF(AND(B9&lt;5, B9&gt;=0),N9*3.3,"Count must be between 0 and 65"))
)))))</f>
        <v>39.6</v>
      </c>
      <c r="S19" s="77">
        <f t="shared" si="5"/>
        <v>39.6</v>
      </c>
      <c r="T19" s="77">
        <f t="shared" si="5"/>
        <v>39.6</v>
      </c>
      <c r="U19" s="77">
        <f t="shared" si="5"/>
        <v>29.7</v>
      </c>
    </row>
    <row r="20">
      <c r="A20" s="15"/>
      <c r="B20" s="2" t="s">
        <v>177</v>
      </c>
      <c r="C20" s="77" t="str">
        <f t="shared" si="2"/>
        <v/>
      </c>
      <c r="D20" s="14" t="s">
        <v>85</v>
      </c>
      <c r="E20" s="94"/>
      <c r="J20" s="14" t="s">
        <v>179</v>
      </c>
      <c r="L20" s="77" t="str">
        <f t="shared" si="3"/>
        <v>AAOmega blue=k red=k Spec blue=k red=k</v>
      </c>
      <c r="R20" s="77" t="str">
        <f t="shared" ref="R20:U20" si="6">IF(AND(B10&lt;=35, B10&gt;=25), N10*2, IF(AND(B10&gt;35,B10&lt;=45), N10*1.7, IF(AND(B10&gt;45, B10&lt;=55),N10*1.3, IF(AND(B10&gt;55, B10&lt;=65),N10*1.1,IF(AND(B10&lt;25, B10&gt;=15),N10*2.3, IF(AND(B10&lt;15, B10&gt;=5),N10*2.7, IF(AND(B10&lt;5, B10&gt;=0),N10*3.3,"Count must be between 0 and 65"))
)))))</f>
        <v>#VALUE!</v>
      </c>
      <c r="S20" s="77">
        <f t="shared" si="6"/>
        <v>0</v>
      </c>
      <c r="T20" s="77">
        <f t="shared" si="6"/>
        <v>0</v>
      </c>
      <c r="U20" s="77">
        <f t="shared" si="6"/>
        <v>0</v>
      </c>
    </row>
    <row r="21">
      <c r="A21" s="15"/>
      <c r="B21" s="2" t="s">
        <v>177</v>
      </c>
      <c r="C21" s="77" t="str">
        <f t="shared" si="2"/>
        <v/>
      </c>
      <c r="D21" s="14" t="s">
        <v>85</v>
      </c>
      <c r="J21" s="14" t="s">
        <v>179</v>
      </c>
      <c r="L21" s="77" t="str">
        <f t="shared" si="3"/>
        <v>AAOmega blue=k red=k Spec blue=k red=k</v>
      </c>
      <c r="R21" s="77" t="str">
        <f t="shared" ref="R21:U21" si="7">IF(AND(B11&lt;=35, B11&gt;=25), N11*2, IF(AND(B11&gt;35,B11&lt;=45), N11*1.7, IF(AND(B11&gt;45, B11&lt;=55),N11*1.3, IF(AND(B11&gt;55, B11&lt;=65),N11*1.1,IF(AND(B11&lt;25, B11&gt;=15),N11*2.3, IF(AND(B11&lt;15, B11&gt;=5),N11*2.7, IF(AND(B11&lt;5, B11&gt;=0),N11*3.3,"Count must be between 0 and 65"))
)))))</f>
        <v>#VALUE!</v>
      </c>
      <c r="S21" s="77">
        <f t="shared" si="7"/>
        <v>0</v>
      </c>
      <c r="T21" s="77">
        <f t="shared" si="7"/>
        <v>0</v>
      </c>
      <c r="U21" s="77">
        <f t="shared" si="7"/>
        <v>0</v>
      </c>
    </row>
    <row r="22">
      <c r="A22" s="15"/>
      <c r="B22" s="14" t="s">
        <v>177</v>
      </c>
      <c r="D22" s="14" t="s">
        <v>85</v>
      </c>
      <c r="J22" s="14" t="s">
        <v>179</v>
      </c>
      <c r="L22" s="95" t="str">
        <f t="shared" si="3"/>
        <v>AAOmega blue=k red=k Spec blue=k red=k</v>
      </c>
      <c r="R22" s="77" t="str">
        <f t="shared" ref="R22:U22" si="8">IF(AND(B12&lt;=35, B12&gt;=25), N12*2, IF(AND(B12&gt;35,B12&lt;=45), N12*1.7, IF(AND(B12&gt;45, B12&lt;=55),N12*1.3, IF(AND(B12&gt;55, B12&lt;=65),N12*1.1,IF(AND(B12&lt;25, B12&gt;=15),N12*2.3, IF(AND(B12&lt;15, B12&gt;=5),N12*2.7, IF(AND(B12&lt;5, B12&gt;=0),N12*3.3,"Count must be between 0 and 65"))
)))))</f>
        <v>#VALUE!</v>
      </c>
      <c r="S22" s="77">
        <f t="shared" si="8"/>
        <v>0</v>
      </c>
      <c r="T22" s="77">
        <f t="shared" si="8"/>
        <v>0</v>
      </c>
      <c r="U22" s="77">
        <f t="shared" si="8"/>
        <v>0</v>
      </c>
    </row>
    <row r="23">
      <c r="J23" s="70"/>
    </row>
    <row r="24">
      <c r="A24" s="96" t="s">
        <v>315</v>
      </c>
    </row>
    <row r="25">
      <c r="A25" s="14" t="s">
        <v>316</v>
      </c>
      <c r="B25" s="25" t="s">
        <v>308</v>
      </c>
      <c r="C25" s="25" t="s">
        <v>309</v>
      </c>
      <c r="D25" s="25" t="s">
        <v>310</v>
      </c>
      <c r="E25" s="25" t="s">
        <v>311</v>
      </c>
      <c r="N25" s="70" t="s">
        <v>312</v>
      </c>
    </row>
    <row r="26">
      <c r="A26" s="78" t="s">
        <v>178</v>
      </c>
      <c r="B26" s="89"/>
      <c r="C26" s="89"/>
      <c r="D26" s="89"/>
      <c r="E26" s="89"/>
      <c r="N26" s="90">
        <f>IFERROR(__xludf.DUMMYFUNCTION("SPLIT( A26, ""/"" )"),150.0)</f>
        <v>150</v>
      </c>
      <c r="O26" s="91">
        <f>IFERROR(__xludf.DUMMYFUNCTION("""COMPUTED_VALUE"""),150.0)</f>
        <v>150</v>
      </c>
      <c r="P26" s="91">
        <f>IFERROR(__xludf.DUMMYFUNCTION("""COMPUTED_VALUE"""),120.0)</f>
        <v>120</v>
      </c>
      <c r="Q26" s="91">
        <f>IFERROR(__xludf.DUMMYFUNCTION("""COMPUTED_VALUE"""),80.0)</f>
        <v>80</v>
      </c>
    </row>
    <row r="27">
      <c r="A27" s="78" t="str">
        <f t="shared" ref="A27:A31" si="9">IF(ISBLANK(B26),"",JOIN("/",ROUND(AVERAGE(R36:S36),0),ROUND(AVERAGE(R36:S36),0),ROUND(T36,0),ROUND(U36,0)))</f>
        <v/>
      </c>
      <c r="B27" s="89"/>
      <c r="C27" s="89"/>
      <c r="D27" s="89"/>
      <c r="E27" s="89"/>
      <c r="J27" s="14" t="s">
        <v>179</v>
      </c>
      <c r="N27" s="90" t="str">
        <f>IFERROR(__xludf.DUMMYFUNCTION("SPLIT( A27, ""/"" )"),"#VALUE!")</f>
        <v>#VALUE!</v>
      </c>
      <c r="O27" s="91"/>
      <c r="P27" s="91"/>
      <c r="Q27" s="91"/>
    </row>
    <row r="28">
      <c r="A28" s="78" t="str">
        <f t="shared" si="9"/>
        <v/>
      </c>
      <c r="B28" s="89"/>
      <c r="C28" s="89"/>
      <c r="D28" s="89"/>
      <c r="E28" s="89"/>
      <c r="J28" s="14" t="s">
        <v>179</v>
      </c>
      <c r="N28" s="90" t="str">
        <f>IFERROR(__xludf.DUMMYFUNCTION("SPLIT( A28, ""/"" )"),"#VALUE!")</f>
        <v>#VALUE!</v>
      </c>
      <c r="O28" s="91"/>
      <c r="P28" s="91"/>
      <c r="Q28" s="91"/>
    </row>
    <row r="29">
      <c r="A29" s="78" t="str">
        <f t="shared" si="9"/>
        <v/>
      </c>
      <c r="B29" s="89"/>
      <c r="C29" s="89"/>
      <c r="D29" s="89"/>
      <c r="E29" s="89"/>
      <c r="F29" s="14"/>
      <c r="J29" s="14" t="s">
        <v>179</v>
      </c>
      <c r="N29" s="90" t="str">
        <f>IFERROR(__xludf.DUMMYFUNCTION("SPLIT( A29, ""/"" )"),"#VALUE!")</f>
        <v>#VALUE!</v>
      </c>
      <c r="O29" s="91"/>
      <c r="P29" s="91"/>
      <c r="Q29" s="91"/>
    </row>
    <row r="30">
      <c r="A30" s="78" t="str">
        <f t="shared" si="9"/>
        <v/>
      </c>
      <c r="B30" s="89"/>
      <c r="C30" s="89"/>
      <c r="D30" s="89"/>
      <c r="E30" s="89"/>
      <c r="J30" s="14" t="s">
        <v>179</v>
      </c>
      <c r="N30" s="90" t="str">
        <f>IFERROR(__xludf.DUMMYFUNCTION("SPLIT( A30, ""/"" )"),"#VALUE!")</f>
        <v>#VALUE!</v>
      </c>
      <c r="O30" s="91"/>
      <c r="P30" s="91"/>
      <c r="Q30" s="91"/>
    </row>
    <row r="31">
      <c r="A31" s="78" t="str">
        <f t="shared" si="9"/>
        <v/>
      </c>
      <c r="B31" s="89"/>
      <c r="C31" s="89"/>
      <c r="D31" s="89"/>
      <c r="E31" s="89"/>
      <c r="J31" s="14" t="s">
        <v>179</v>
      </c>
    </row>
    <row r="33">
      <c r="A33" s="93" t="s">
        <v>314</v>
      </c>
    </row>
    <row r="34">
      <c r="A34" s="15"/>
      <c r="B34" s="2" t="s">
        <v>177</v>
      </c>
      <c r="C34" s="78" t="str">
        <f t="shared" ref="C34:C39" si="10">A26</f>
        <v>150/150/120/80</v>
      </c>
      <c r="D34" s="14" t="s">
        <v>85</v>
      </c>
      <c r="J34" s="14" t="s">
        <v>179</v>
      </c>
      <c r="L34" s="77" t="str">
        <f t="shared" ref="L34:L39" si="11">CONCATENATE("AAOmega blue=",B26,"k"," red=",C26,"k" ," Spec blue=",D26,"k"," red=",E26,"k")</f>
        <v>AAOmega blue=k red=k Spec blue=k red=k</v>
      </c>
      <c r="R34" s="14" t="s">
        <v>181</v>
      </c>
    </row>
    <row r="35">
      <c r="A35" s="15"/>
      <c r="B35" s="2" t="s">
        <v>177</v>
      </c>
      <c r="C35" s="78" t="str">
        <f t="shared" si="10"/>
        <v/>
      </c>
      <c r="D35" s="14" t="s">
        <v>85</v>
      </c>
      <c r="J35" s="14" t="s">
        <v>179</v>
      </c>
      <c r="L35" s="77" t="str">
        <f t="shared" si="11"/>
        <v>AAOmega blue=k red=k Spec blue=k red=k</v>
      </c>
      <c r="R35" s="14" t="s">
        <v>184</v>
      </c>
      <c r="S35" s="14" t="s">
        <v>185</v>
      </c>
      <c r="T35" s="14" t="s">
        <v>186</v>
      </c>
      <c r="U35" s="14" t="s">
        <v>187</v>
      </c>
    </row>
    <row r="36">
      <c r="A36" s="15"/>
      <c r="B36" s="2" t="s">
        <v>177</v>
      </c>
      <c r="C36" s="78" t="str">
        <f t="shared" si="10"/>
        <v/>
      </c>
      <c r="D36" s="14" t="s">
        <v>85</v>
      </c>
      <c r="J36" s="14" t="s">
        <v>179</v>
      </c>
      <c r="L36" s="77" t="str">
        <f t="shared" si="11"/>
        <v>AAOmega blue=k red=k Spec blue=k red=k</v>
      </c>
      <c r="R36" s="77">
        <f t="shared" ref="R36:S36" si="12">IF(AND(B26&lt;=35, B26&gt;=25), N26*0.4, IF(AND(B26&gt;35,B26&lt;=45), N26*0.35, IF(AND(B26&gt;45, B26&lt;=55),N26*0.25, IF(AND(B26&gt;55, B26&lt;=65),N26*0.15,IF(AND(B26&lt;25, B26&gt;=15),N26*0.55, IF(AND(B26&lt;15, B26&gt;=5),N26*0.6, IF(AND(B26&lt;5, B26&gt;=0),N26*0.65,"Count must be between 0 and 65"))
)))))</f>
        <v>97.5</v>
      </c>
      <c r="S36" s="77">
        <f t="shared" si="12"/>
        <v>97.5</v>
      </c>
      <c r="T36" s="80">
        <f t="shared" ref="T36:U36" si="13">IF(AND(D26&lt;=35, D26&gt;=25), P26*0.4, IF(AND(D26&gt;35,D26&lt;=45), P26*0.35, IF(AND(D26&gt;45, D26&lt;=55),P26*0.25, IF(AND(D26&gt;55, D26&lt;=65),P26*0.22,IF(AND(D26&lt;25, D26&gt;=15),P26*0.55, IF(AND(D26&lt;15, D26&gt;=5),P26*0.6, IF(AND(D26&lt;5, D26&gt;=0),P26*0.65,"Count must be between 0 and 65"))
)))))</f>
        <v>78</v>
      </c>
      <c r="U36" s="80">
        <f t="shared" si="13"/>
        <v>52</v>
      </c>
    </row>
    <row r="37">
      <c r="A37" s="15"/>
      <c r="B37" s="2" t="s">
        <v>177</v>
      </c>
      <c r="C37" s="78" t="str">
        <f t="shared" si="10"/>
        <v/>
      </c>
      <c r="D37" s="14" t="s">
        <v>85</v>
      </c>
      <c r="J37" s="14" t="s">
        <v>179</v>
      </c>
      <c r="L37" s="77" t="str">
        <f t="shared" si="11"/>
        <v>AAOmega blue=k red=k Spec blue=k red=k</v>
      </c>
      <c r="R37" s="77" t="str">
        <f t="shared" ref="R37:U37" si="14">IF(AND(B27&lt;=35, B27&gt;=25), N27*0.5, IF(AND(B27&gt;35,B27&lt;=45), N27*0.4, IF(AND(B27&gt;45, B27&lt;=55),N27*0.35, IF(AND(B27&gt;55, B27&lt;=65),N27*0.3,IF(AND(B27&lt;25, B27&gt;=15),N27*0.55, IF(AND(B27&lt;15, B27&gt;=5),N27*0.6, IF(AND(B27&lt;5, B27&gt;=0),N27*0.65,"Count must be between 0 and 65"))
)))))</f>
        <v>#VALUE!</v>
      </c>
      <c r="S37" s="77">
        <f t="shared" si="14"/>
        <v>0</v>
      </c>
      <c r="T37" s="77">
        <f t="shared" si="14"/>
        <v>0</v>
      </c>
      <c r="U37" s="77">
        <f t="shared" si="14"/>
        <v>0</v>
      </c>
    </row>
    <row r="38">
      <c r="A38" s="15"/>
      <c r="B38" s="2" t="s">
        <v>177</v>
      </c>
      <c r="C38" s="78" t="str">
        <f t="shared" si="10"/>
        <v/>
      </c>
      <c r="D38" s="14" t="s">
        <v>85</v>
      </c>
      <c r="J38" s="14" t="s">
        <v>179</v>
      </c>
      <c r="L38" s="77" t="str">
        <f t="shared" si="11"/>
        <v>AAOmega blue=k red=k Spec blue=k red=k</v>
      </c>
      <c r="R38" s="77" t="str">
        <f t="shared" ref="R38:U38" si="15">IF(AND(B28&lt;=35, B28&gt;=25), N28*0.5, IF(AND(B28&gt;35,B28&lt;=45), N28*0.45, IF(AND(B28&gt;45, B28&lt;=55),N28*0.35, IF(AND(B28&gt;55, B28&lt;=65),N28*0.3,IF(AND(B28&lt;25, B28&gt;=15),N28*0.55, IF(AND(B28&lt;15, B28&gt;=5),N28*0.6, IF(AND(B28&lt;5, B28&gt;=0),N28*0.65,"Count must be between 0 and 65"))
)))))</f>
        <v>#VALUE!</v>
      </c>
      <c r="S38" s="77">
        <f t="shared" si="15"/>
        <v>0</v>
      </c>
      <c r="T38" s="77">
        <f t="shared" si="15"/>
        <v>0</v>
      </c>
      <c r="U38" s="77">
        <f t="shared" si="15"/>
        <v>0</v>
      </c>
    </row>
    <row r="39">
      <c r="A39" s="15"/>
      <c r="B39" s="2" t="s">
        <v>177</v>
      </c>
      <c r="C39" s="78" t="str">
        <f t="shared" si="10"/>
        <v/>
      </c>
      <c r="D39" s="14" t="s">
        <v>85</v>
      </c>
      <c r="J39" s="14" t="s">
        <v>179</v>
      </c>
      <c r="L39" s="77" t="str">
        <f t="shared" si="11"/>
        <v>AAOmega blue=k red=k Spec blue=k red=k</v>
      </c>
      <c r="R39" s="77" t="str">
        <f t="shared" ref="R39:U39" si="16">IF(AND(B29&lt;=35, B29&gt;=25), N29*0.5, IF(AND(B29&gt;35,B29&lt;=45), N29*0.45, IF(AND(B29&gt;45, B29&lt;=55),N29*0.35, IF(AND(B29&gt;55, B29&lt;=65),N29*0.3,IF(AND(B29&lt;25, B29&gt;=15),N29*0.55, IF(AND(B29&lt;15, B29&gt;=5),N29*0.6, IF(AND(B29&lt;5, B29&gt;=0),N29*0.65,"Count must be between 0 and 65"))
)))))</f>
        <v>#VALUE!</v>
      </c>
      <c r="S39" s="77">
        <f t="shared" si="16"/>
        <v>0</v>
      </c>
      <c r="T39" s="77">
        <f t="shared" si="16"/>
        <v>0</v>
      </c>
      <c r="U39" s="77">
        <f t="shared" si="16"/>
        <v>0</v>
      </c>
    </row>
    <row r="40">
      <c r="R40" s="77" t="str">
        <f t="shared" ref="R40:U40" si="17">IF(AND(B30&lt;=35, B30&gt;=25), N30*0.5, IF(AND(B30&gt;35,B30&lt;=45), N30*0.45, IF(AND(B30&gt;45, B30&lt;=55),N30*0.35, IF(AND(B30&gt;55, B30&lt;=65),N30*0.3,IF(AND(B30&lt;25, B30&gt;=15),N30*0.55, IF(AND(B30&lt;15, B30&gt;=5),N30*0.6, IF(AND(B30&lt;5, B30&gt;=0),N30*0.65,"Count must be between 0 and 65"))
)))))</f>
        <v>#VALUE!</v>
      </c>
      <c r="S40" s="77">
        <f t="shared" si="17"/>
        <v>0</v>
      </c>
      <c r="T40" s="77">
        <f t="shared" si="17"/>
        <v>0</v>
      </c>
      <c r="U40" s="77">
        <f t="shared" si="17"/>
        <v>0</v>
      </c>
    </row>
    <row r="41">
      <c r="B41" s="2"/>
    </row>
    <row r="42">
      <c r="B42" s="11"/>
    </row>
    <row r="43">
      <c r="B43" s="2"/>
    </row>
    <row r="44">
      <c r="B44" s="2"/>
    </row>
    <row r="45">
      <c r="B45" s="2"/>
      <c r="E45" s="2"/>
      <c r="F45" s="2"/>
      <c r="O45" s="97"/>
    </row>
  </sheetData>
  <mergeCells count="4">
    <mergeCell ref="A1:G4"/>
    <mergeCell ref="A15:G15"/>
    <mergeCell ref="O15:P15"/>
    <mergeCell ref="A33:G33"/>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38"/>
    <col customWidth="1" min="3" max="3" width="14.38"/>
    <col customWidth="1" min="5" max="5" width="15.88"/>
    <col customWidth="1" min="6" max="6" width="16.5"/>
    <col customWidth="1" hidden="1" min="14" max="14" width="15.75"/>
    <col hidden="1" min="15" max="21" width="12.63"/>
    <col customWidth="1" hidden="1" min="22" max="22" width="15.0"/>
  </cols>
  <sheetData>
    <row r="1">
      <c r="A1" s="86" t="s">
        <v>317</v>
      </c>
      <c r="I1" s="86"/>
      <c r="J1" s="86"/>
      <c r="K1" s="86"/>
    </row>
    <row r="2">
      <c r="I2" s="86"/>
      <c r="J2" s="86"/>
      <c r="K2" s="86"/>
    </row>
    <row r="3">
      <c r="I3" s="86"/>
      <c r="J3" s="86"/>
      <c r="K3" s="86"/>
    </row>
    <row r="4">
      <c r="I4" s="86"/>
      <c r="J4" s="86"/>
      <c r="K4" s="86"/>
    </row>
    <row r="5">
      <c r="A5" s="87"/>
      <c r="B5" s="87"/>
    </row>
    <row r="6">
      <c r="A6" s="88" t="s">
        <v>306</v>
      </c>
      <c r="B6" s="88"/>
    </row>
    <row r="7" ht="26.25" customHeight="1">
      <c r="A7" s="25" t="s">
        <v>307</v>
      </c>
      <c r="B7" s="25" t="s">
        <v>318</v>
      </c>
      <c r="C7" s="25" t="s">
        <v>308</v>
      </c>
      <c r="D7" s="25" t="s">
        <v>309</v>
      </c>
      <c r="E7" s="25" t="s">
        <v>310</v>
      </c>
      <c r="F7" s="25" t="s">
        <v>311</v>
      </c>
      <c r="K7" s="70"/>
      <c r="N7" s="14" t="s">
        <v>319</v>
      </c>
      <c r="O7" s="70" t="s">
        <v>312</v>
      </c>
    </row>
    <row r="8">
      <c r="A8" s="78" t="str">
        <f>IF(ISBLANK(B8), N8, B8)</f>
        <v>6/6/5/3</v>
      </c>
      <c r="B8" s="78" t="s">
        <v>320</v>
      </c>
      <c r="C8" s="98">
        <v>17.0</v>
      </c>
      <c r="D8" s="98">
        <v>14.0</v>
      </c>
      <c r="E8" s="98">
        <v>21.0</v>
      </c>
      <c r="F8" s="98">
        <v>19.0</v>
      </c>
      <c r="G8" s="70"/>
      <c r="N8" s="14" t="s">
        <v>313</v>
      </c>
      <c r="O8" s="90">
        <f>IFERROR(__xludf.DUMMYFUNCTION("SPLIT( A8, ""/"" )"),6.0)</f>
        <v>6</v>
      </c>
      <c r="P8" s="91">
        <f>IFERROR(__xludf.DUMMYFUNCTION("""COMPUTED_VALUE"""),6.0)</f>
        <v>6</v>
      </c>
      <c r="Q8" s="91">
        <f>IFERROR(__xludf.DUMMYFUNCTION("""COMPUTED_VALUE"""),5.0)</f>
        <v>5</v>
      </c>
      <c r="R8" s="91">
        <f>IFERROR(__xludf.DUMMYFUNCTION("""COMPUTED_VALUE"""),3.0)</f>
        <v>3</v>
      </c>
      <c r="T8" s="77">
        <f t="shared" ref="T8:W8" si="1">C8-30</f>
        <v>-13</v>
      </c>
      <c r="U8" s="77">
        <f t="shared" si="1"/>
        <v>-16</v>
      </c>
      <c r="V8" s="77">
        <f t="shared" si="1"/>
        <v>-9</v>
      </c>
      <c r="W8" s="77">
        <f t="shared" si="1"/>
        <v>-11</v>
      </c>
    </row>
    <row r="9">
      <c r="A9" s="78" t="str">
        <f t="shared" ref="A9:A13" si="3">IF(ISBLANK(B9),  IF(ISBLANK(C8),B9,JOIN("/",ROUND(AVERAGE(S18:T18),0),ROUND(AVERAGE(S18:T18),0),ROUND(U18,0),ROUND(V18,0))),B9)</f>
        <v>15/15/11/7</v>
      </c>
      <c r="B9" s="78"/>
      <c r="C9" s="98">
        <v>27.0</v>
      </c>
      <c r="D9" s="98">
        <v>24.0</v>
      </c>
      <c r="E9" s="98">
        <v>30.0</v>
      </c>
      <c r="F9" s="98">
        <v>29.0</v>
      </c>
      <c r="G9" s="70"/>
      <c r="O9" s="90">
        <f>IFERROR(__xludf.DUMMYFUNCTION("SPLIT( A9, ""/"" )"),15.0)</f>
        <v>15</v>
      </c>
      <c r="P9" s="91">
        <f>IFERROR(__xludf.DUMMYFUNCTION("""COMPUTED_VALUE"""),15.0)</f>
        <v>15</v>
      </c>
      <c r="Q9" s="91">
        <f>IFERROR(__xludf.DUMMYFUNCTION("""COMPUTED_VALUE"""),11.0)</f>
        <v>11</v>
      </c>
      <c r="R9" s="91">
        <f>IFERROR(__xludf.DUMMYFUNCTION("""COMPUTED_VALUE"""),7.0)</f>
        <v>7</v>
      </c>
      <c r="T9" s="77">
        <f t="shared" ref="T9:W9" si="2">C9-30</f>
        <v>-3</v>
      </c>
      <c r="U9" s="77">
        <f t="shared" si="2"/>
        <v>-6</v>
      </c>
      <c r="V9" s="77">
        <f t="shared" si="2"/>
        <v>0</v>
      </c>
      <c r="W9" s="77">
        <f t="shared" si="2"/>
        <v>-1</v>
      </c>
      <c r="X9" s="14">
        <v>2.5</v>
      </c>
      <c r="Y9" s="14">
        <v>3.3</v>
      </c>
    </row>
    <row r="10">
      <c r="A10" s="78" t="str">
        <f t="shared" si="3"/>
        <v>32/32/21/14</v>
      </c>
      <c r="B10" s="78"/>
      <c r="C10" s="98">
        <v>34.0</v>
      </c>
      <c r="D10" s="98">
        <v>32.0</v>
      </c>
      <c r="E10" s="98">
        <v>34.0</v>
      </c>
      <c r="F10" s="98">
        <v>37.0</v>
      </c>
      <c r="G10" s="70"/>
      <c r="O10" s="90">
        <f>IFERROR(__xludf.DUMMYFUNCTION("SPLIT( A10, ""/"" )"),32.0)</f>
        <v>32</v>
      </c>
      <c r="P10" s="91">
        <f>IFERROR(__xludf.DUMMYFUNCTION("""COMPUTED_VALUE"""),32.0)</f>
        <v>32</v>
      </c>
      <c r="Q10" s="91">
        <f>IFERROR(__xludf.DUMMYFUNCTION("""COMPUTED_VALUE"""),21.0)</f>
        <v>21</v>
      </c>
      <c r="R10" s="91">
        <f>IFERROR(__xludf.DUMMYFUNCTION("""COMPUTED_VALUE"""),14.0)</f>
        <v>14</v>
      </c>
      <c r="T10" s="77">
        <f t="shared" ref="T10:W10" si="4">C10-30</f>
        <v>4</v>
      </c>
      <c r="U10" s="77">
        <f t="shared" si="4"/>
        <v>2</v>
      </c>
      <c r="V10" s="77">
        <f t="shared" si="4"/>
        <v>4</v>
      </c>
      <c r="W10" s="77">
        <f t="shared" si="4"/>
        <v>7</v>
      </c>
      <c r="X10" s="14">
        <v>10.0</v>
      </c>
      <c r="Y10" s="14">
        <v>2.7</v>
      </c>
    </row>
    <row r="11">
      <c r="A11" s="78" t="str">
        <f t="shared" si="3"/>
        <v>59/59/38/24</v>
      </c>
      <c r="B11" s="78"/>
      <c r="C11" s="98">
        <v>32.0</v>
      </c>
      <c r="D11" s="98">
        <v>32.0</v>
      </c>
      <c r="E11" s="98">
        <v>32.0</v>
      </c>
      <c r="F11" s="98">
        <v>35.0</v>
      </c>
      <c r="G11" s="70"/>
      <c r="O11" s="90">
        <f>IFERROR(__xludf.DUMMYFUNCTION("SPLIT( A11, ""/"" )"),59.0)</f>
        <v>59</v>
      </c>
      <c r="P11" s="91">
        <f>IFERROR(__xludf.DUMMYFUNCTION("""COMPUTED_VALUE"""),59.0)</f>
        <v>59</v>
      </c>
      <c r="Q11" s="91">
        <f>IFERROR(__xludf.DUMMYFUNCTION("""COMPUTED_VALUE"""),38.0)</f>
        <v>38</v>
      </c>
      <c r="R11" s="91">
        <f>IFERROR(__xludf.DUMMYFUNCTION("""COMPUTED_VALUE"""),24.0)</f>
        <v>24</v>
      </c>
      <c r="T11" s="77">
        <f t="shared" ref="T11:W11" si="5">C11-30</f>
        <v>2</v>
      </c>
      <c r="U11" s="77">
        <f t="shared" si="5"/>
        <v>2</v>
      </c>
      <c r="V11" s="77">
        <f t="shared" si="5"/>
        <v>2</v>
      </c>
      <c r="W11" s="77">
        <f t="shared" si="5"/>
        <v>5</v>
      </c>
      <c r="X11" s="14">
        <v>20.0</v>
      </c>
      <c r="Y11" s="14">
        <v>2.3</v>
      </c>
    </row>
    <row r="12">
      <c r="A12" s="78" t="str">
        <f t="shared" si="3"/>
        <v>122/122/78/47</v>
      </c>
      <c r="B12" s="78"/>
      <c r="C12" s="98">
        <v>25.0</v>
      </c>
      <c r="D12" s="98">
        <v>23.0</v>
      </c>
      <c r="E12" s="98">
        <v>27.0</v>
      </c>
      <c r="F12" s="98">
        <v>27.0</v>
      </c>
      <c r="G12" s="70"/>
      <c r="O12" s="90">
        <f>IFERROR(__xludf.DUMMYFUNCTION("SPLIT( A12, ""/"" )"),122.0)</f>
        <v>122</v>
      </c>
      <c r="P12" s="91">
        <f>IFERROR(__xludf.DUMMYFUNCTION("""COMPUTED_VALUE"""),122.0)</f>
        <v>122</v>
      </c>
      <c r="Q12" s="91">
        <f>IFERROR(__xludf.DUMMYFUNCTION("""COMPUTED_VALUE"""),78.0)</f>
        <v>78</v>
      </c>
      <c r="R12" s="91">
        <f>IFERROR(__xludf.DUMMYFUNCTION("""COMPUTED_VALUE"""),47.0)</f>
        <v>47</v>
      </c>
      <c r="T12" s="77">
        <f t="shared" ref="T12:W12" si="6">C12-30</f>
        <v>-5</v>
      </c>
      <c r="U12" s="77">
        <f t="shared" si="6"/>
        <v>-7</v>
      </c>
      <c r="V12" s="77">
        <f t="shared" si="6"/>
        <v>-3</v>
      </c>
      <c r="W12" s="77">
        <f t="shared" si="6"/>
        <v>-3</v>
      </c>
      <c r="X12" s="14">
        <v>30.0</v>
      </c>
      <c r="Y12" s="14">
        <v>2.0</v>
      </c>
    </row>
    <row r="13">
      <c r="A13" s="78" t="str">
        <f t="shared" si="3"/>
        <v>265/265/160/97</v>
      </c>
      <c r="B13" s="78"/>
      <c r="C13" s="89"/>
      <c r="D13" s="89"/>
      <c r="E13" s="89"/>
      <c r="F13" s="89"/>
      <c r="G13" s="70"/>
      <c r="J13" s="70"/>
      <c r="K13" s="90"/>
      <c r="L13" s="11"/>
      <c r="M13" s="91"/>
      <c r="N13" s="91"/>
      <c r="X13" s="14">
        <v>40.0</v>
      </c>
      <c r="Y13" s="14">
        <v>1.7</v>
      </c>
    </row>
    <row r="14">
      <c r="A14" s="78"/>
      <c r="L14" s="2"/>
      <c r="P14" s="92"/>
      <c r="Q14" s="92"/>
      <c r="X14" s="14">
        <v>50.0</v>
      </c>
      <c r="Y14" s="14">
        <v>1.3</v>
      </c>
    </row>
    <row r="15">
      <c r="A15" s="93" t="s">
        <v>314</v>
      </c>
      <c r="L15" s="2"/>
      <c r="P15" s="92"/>
      <c r="X15" s="14">
        <v>60.0</v>
      </c>
      <c r="Y15" s="14">
        <v>1.1</v>
      </c>
    </row>
    <row r="16">
      <c r="A16" s="15"/>
      <c r="B16" s="15"/>
      <c r="C16" s="2" t="s">
        <v>177</v>
      </c>
      <c r="D16" s="77" t="str">
        <f t="shared" ref="D16:D21" si="7">A8</f>
        <v>6/6/5/3</v>
      </c>
      <c r="E16" s="14" t="s">
        <v>85</v>
      </c>
      <c r="M16" s="77" t="str">
        <f t="shared" ref="M16:M21" si="8">CONCATENATE("AAOmega blue=",C8,"k"," red=",D8,"k" ," Spec blue=",E8,"k"," red=",F8,"k")</f>
        <v>AAOmega blue=17k red=14k Spec blue=21k red=19k</v>
      </c>
      <c r="P16" s="16"/>
      <c r="S16" s="14" t="s">
        <v>181</v>
      </c>
    </row>
    <row r="17">
      <c r="A17" s="15"/>
      <c r="B17" s="15"/>
      <c r="C17" s="2" t="s">
        <v>177</v>
      </c>
      <c r="D17" s="77" t="str">
        <f t="shared" si="7"/>
        <v>15/15/11/7</v>
      </c>
      <c r="E17" s="14" t="s">
        <v>85</v>
      </c>
      <c r="K17" s="14" t="s">
        <v>179</v>
      </c>
      <c r="M17" s="77" t="str">
        <f t="shared" si="8"/>
        <v>AAOmega blue=27k red=24k Spec blue=30k red=29k</v>
      </c>
      <c r="S17" s="14" t="s">
        <v>184</v>
      </c>
      <c r="T17" s="14" t="s">
        <v>185</v>
      </c>
      <c r="U17" s="14" t="s">
        <v>186</v>
      </c>
      <c r="V17" s="14" t="s">
        <v>187</v>
      </c>
    </row>
    <row r="18">
      <c r="A18" s="15"/>
      <c r="B18" s="15"/>
      <c r="C18" s="2" t="s">
        <v>177</v>
      </c>
      <c r="D18" s="77" t="str">
        <f t="shared" si="7"/>
        <v>32/32/21/14</v>
      </c>
      <c r="E18" s="14" t="s">
        <v>85</v>
      </c>
      <c r="K18" s="14" t="s">
        <v>179</v>
      </c>
      <c r="M18" s="77" t="str">
        <f t="shared" si="8"/>
        <v>AAOmega blue=34k red=32k Spec blue=34k red=37k</v>
      </c>
      <c r="S18" s="77">
        <f t="shared" ref="S18:V18" si="9">round((3.38*(EXP(-0.0184 * C8)))*O8,2)</f>
        <v>14.83</v>
      </c>
      <c r="T18" s="77">
        <f t="shared" si="9"/>
        <v>15.67</v>
      </c>
      <c r="U18" s="77">
        <f t="shared" si="9"/>
        <v>11.48</v>
      </c>
      <c r="V18" s="77">
        <f t="shared" si="9"/>
        <v>7.15</v>
      </c>
    </row>
    <row r="19">
      <c r="A19" s="15"/>
      <c r="B19" s="15"/>
      <c r="C19" s="2" t="s">
        <v>177</v>
      </c>
      <c r="D19" s="77" t="str">
        <f t="shared" si="7"/>
        <v>59/59/38/24</v>
      </c>
      <c r="E19" s="14" t="s">
        <v>85</v>
      </c>
      <c r="F19" s="94"/>
      <c r="K19" s="14" t="s">
        <v>179</v>
      </c>
      <c r="M19" s="77" t="str">
        <f t="shared" si="8"/>
        <v>AAOmega blue=32k red=32k Spec blue=32k red=35k</v>
      </c>
      <c r="S19" s="77">
        <f t="shared" ref="S19:V19" si="10">round((3.38*(EXP(-0.0184 * C9)))*O9,2)</f>
        <v>30.85</v>
      </c>
      <c r="T19" s="77">
        <f t="shared" si="10"/>
        <v>32.6</v>
      </c>
      <c r="U19" s="77">
        <f t="shared" si="10"/>
        <v>21.41</v>
      </c>
      <c r="V19" s="77">
        <f t="shared" si="10"/>
        <v>13.88</v>
      </c>
    </row>
    <row r="20">
      <c r="A20" s="15"/>
      <c r="B20" s="15"/>
      <c r="C20" s="2" t="s">
        <v>177</v>
      </c>
      <c r="D20" s="77" t="str">
        <f t="shared" si="7"/>
        <v>122/122/78/47</v>
      </c>
      <c r="E20" s="14" t="s">
        <v>85</v>
      </c>
      <c r="F20" s="94"/>
      <c r="K20" s="14" t="s">
        <v>179</v>
      </c>
      <c r="M20" s="77" t="str">
        <f t="shared" si="8"/>
        <v>AAOmega blue=25k red=23k Spec blue=27k red=27k</v>
      </c>
      <c r="S20" s="77">
        <f t="shared" ref="S20:V20" si="11">round((3.38*(EXP(-0.0184 * C10)))*O10,2)</f>
        <v>57.86</v>
      </c>
      <c r="T20" s="77">
        <f t="shared" si="11"/>
        <v>60.03</v>
      </c>
      <c r="U20" s="77">
        <f t="shared" si="11"/>
        <v>37.97</v>
      </c>
      <c r="V20" s="77">
        <f t="shared" si="11"/>
        <v>23.95</v>
      </c>
    </row>
    <row r="21">
      <c r="A21" s="15"/>
      <c r="B21" s="15"/>
      <c r="C21" s="2" t="s">
        <v>177</v>
      </c>
      <c r="D21" s="77" t="str">
        <f t="shared" si="7"/>
        <v>265/265/160/97</v>
      </c>
      <c r="E21" s="14" t="s">
        <v>85</v>
      </c>
      <c r="K21" s="14" t="s">
        <v>179</v>
      </c>
      <c r="M21" s="77" t="str">
        <f t="shared" si="8"/>
        <v>AAOmega blue=k red=k Spec blue=k red=k</v>
      </c>
      <c r="S21" s="77">
        <f t="shared" ref="S21:V21" si="12">round((3.38*(EXP(-0.0184 * C11)))*O11,2)*1.1</f>
        <v>121.748</v>
      </c>
      <c r="T21" s="77">
        <f t="shared" si="12"/>
        <v>121.748</v>
      </c>
      <c r="U21" s="77">
        <f t="shared" si="12"/>
        <v>78.408</v>
      </c>
      <c r="V21" s="77">
        <f t="shared" si="12"/>
        <v>46.86</v>
      </c>
    </row>
    <row r="22">
      <c r="A22" s="15"/>
      <c r="B22" s="15"/>
      <c r="M22" s="95"/>
      <c r="S22" s="77">
        <f t="shared" ref="S22:V22" si="13">round((3.38*(EXP(-0.0184 * C12)))*O12,2)</f>
        <v>260.32</v>
      </c>
      <c r="T22" s="77">
        <f t="shared" si="13"/>
        <v>270.07</v>
      </c>
      <c r="U22" s="77">
        <f t="shared" si="13"/>
        <v>160.42</v>
      </c>
      <c r="V22" s="77">
        <f t="shared" si="13"/>
        <v>96.66</v>
      </c>
    </row>
    <row r="23">
      <c r="K23" s="70"/>
    </row>
    <row r="24">
      <c r="A24" s="96" t="s">
        <v>315</v>
      </c>
      <c r="B24" s="96"/>
    </row>
    <row r="25">
      <c r="A25" s="14" t="s">
        <v>316</v>
      </c>
      <c r="B25" s="14" t="s">
        <v>318</v>
      </c>
      <c r="C25" s="25" t="s">
        <v>308</v>
      </c>
      <c r="D25" s="25" t="s">
        <v>309</v>
      </c>
      <c r="E25" s="25" t="s">
        <v>310</v>
      </c>
      <c r="F25" s="25" t="s">
        <v>311</v>
      </c>
      <c r="N25" s="14" t="s">
        <v>319</v>
      </c>
      <c r="O25" s="70" t="s">
        <v>312</v>
      </c>
    </row>
    <row r="26">
      <c r="A26" s="78" t="str">
        <f>IF(ISBLANK(B26), N26, B26)</f>
        <v>150/150/120/80</v>
      </c>
      <c r="B26" s="78"/>
      <c r="C26" s="89">
        <v>30.0</v>
      </c>
      <c r="D26" s="89">
        <v>30.0</v>
      </c>
      <c r="E26" s="89">
        <v>30.0</v>
      </c>
      <c r="F26" s="89">
        <v>30.0</v>
      </c>
      <c r="N26" s="14" t="s">
        <v>178</v>
      </c>
      <c r="O26" s="90">
        <f>IFERROR(__xludf.DUMMYFUNCTION("SPLIT( A26, ""/"" )"),150.0)</f>
        <v>150</v>
      </c>
      <c r="P26" s="91">
        <f>IFERROR(__xludf.DUMMYFUNCTION("""COMPUTED_VALUE"""),150.0)</f>
        <v>150</v>
      </c>
      <c r="Q26" s="91">
        <f>IFERROR(__xludf.DUMMYFUNCTION("""COMPUTED_VALUE"""),120.0)</f>
        <v>120</v>
      </c>
      <c r="R26" s="91">
        <f>IFERROR(__xludf.DUMMYFUNCTION("""COMPUTED_VALUE"""),80.0)</f>
        <v>80</v>
      </c>
    </row>
    <row r="27">
      <c r="A27" s="78" t="str">
        <f t="shared" ref="A27:A31" si="14">IF(ISBLANK(B27),  IF(ISBLANK(C26),B27,JOIN("/",ROUND(AVERAGE(S36:T36),0),ROUND(AVERAGE(S36:T36),0),ROUND(U36,0),ROUND(V36,0))),B27)</f>
        <v>63/63/50/33</v>
      </c>
      <c r="B27" s="78"/>
      <c r="C27" s="89">
        <v>30.0</v>
      </c>
      <c r="D27" s="89">
        <v>30.0</v>
      </c>
      <c r="E27" s="89">
        <v>30.0</v>
      </c>
      <c r="F27" s="89">
        <v>30.0</v>
      </c>
      <c r="O27" s="90">
        <f>IFERROR(__xludf.DUMMYFUNCTION("SPLIT( A27, ""/"" )"),63.0)</f>
        <v>63</v>
      </c>
      <c r="P27" s="91">
        <f>IFERROR(__xludf.DUMMYFUNCTION("""COMPUTED_VALUE"""),63.0)</f>
        <v>63</v>
      </c>
      <c r="Q27" s="91">
        <f>IFERROR(__xludf.DUMMYFUNCTION("""COMPUTED_VALUE"""),50.0)</f>
        <v>50</v>
      </c>
      <c r="R27" s="91">
        <f>IFERROR(__xludf.DUMMYFUNCTION("""COMPUTED_VALUE"""),33.0)</f>
        <v>33</v>
      </c>
    </row>
    <row r="28">
      <c r="A28" s="78" t="str">
        <f t="shared" si="14"/>
        <v>30/30/24/16</v>
      </c>
      <c r="B28" s="78"/>
      <c r="C28" s="89">
        <v>30.0</v>
      </c>
      <c r="D28" s="89">
        <v>30.0</v>
      </c>
      <c r="E28" s="89">
        <v>30.0</v>
      </c>
      <c r="F28" s="89">
        <v>30.0</v>
      </c>
      <c r="O28" s="90">
        <f>IFERROR(__xludf.DUMMYFUNCTION("SPLIT( A28, ""/"" )"),30.0)</f>
        <v>30</v>
      </c>
      <c r="P28" s="91">
        <f>IFERROR(__xludf.DUMMYFUNCTION("""COMPUTED_VALUE"""),30.0)</f>
        <v>30</v>
      </c>
      <c r="Q28" s="91">
        <f>IFERROR(__xludf.DUMMYFUNCTION("""COMPUTED_VALUE"""),24.0)</f>
        <v>24</v>
      </c>
      <c r="R28" s="91">
        <f>IFERROR(__xludf.DUMMYFUNCTION("""COMPUTED_VALUE"""),16.0)</f>
        <v>16</v>
      </c>
    </row>
    <row r="29">
      <c r="A29" s="78" t="str">
        <f t="shared" si="14"/>
        <v>15/15/12/8</v>
      </c>
      <c r="B29" s="78"/>
      <c r="C29" s="89">
        <v>30.0</v>
      </c>
      <c r="D29" s="89">
        <v>30.0</v>
      </c>
      <c r="E29" s="89">
        <v>30.0</v>
      </c>
      <c r="F29" s="89">
        <v>30.0</v>
      </c>
      <c r="G29" s="14"/>
      <c r="O29" s="90">
        <f>IFERROR(__xludf.DUMMYFUNCTION("SPLIT( A29, ""/"" )"),15.0)</f>
        <v>15</v>
      </c>
      <c r="P29" s="91">
        <f>IFERROR(__xludf.DUMMYFUNCTION("""COMPUTED_VALUE"""),15.0)</f>
        <v>15</v>
      </c>
      <c r="Q29" s="91">
        <f>IFERROR(__xludf.DUMMYFUNCTION("""COMPUTED_VALUE"""),12.0)</f>
        <v>12</v>
      </c>
      <c r="R29" s="91">
        <f>IFERROR(__xludf.DUMMYFUNCTION("""COMPUTED_VALUE"""),8.0)</f>
        <v>8</v>
      </c>
    </row>
    <row r="30">
      <c r="A30" s="78" t="str">
        <f t="shared" si="14"/>
        <v>7/7/6/4</v>
      </c>
      <c r="B30" s="78"/>
      <c r="C30" s="89"/>
      <c r="D30" s="89"/>
      <c r="E30" s="89"/>
      <c r="F30" s="89"/>
      <c r="O30" s="90">
        <f>IFERROR(__xludf.DUMMYFUNCTION("SPLIT( A30, ""/"" )"),7.0)</f>
        <v>7</v>
      </c>
      <c r="P30" s="91">
        <f>IFERROR(__xludf.DUMMYFUNCTION("""COMPUTED_VALUE"""),7.0)</f>
        <v>7</v>
      </c>
      <c r="Q30" s="91">
        <f>IFERROR(__xludf.DUMMYFUNCTION("""COMPUTED_VALUE"""),6.0)</f>
        <v>6</v>
      </c>
      <c r="R30" s="91">
        <f>IFERROR(__xludf.DUMMYFUNCTION("""COMPUTED_VALUE"""),4.0)</f>
        <v>4</v>
      </c>
    </row>
    <row r="31">
      <c r="A31" s="78" t="str">
        <f t="shared" si="14"/>
        <v/>
      </c>
      <c r="B31" s="78"/>
      <c r="C31" s="89"/>
      <c r="D31" s="89"/>
      <c r="E31" s="89"/>
      <c r="F31" s="89"/>
    </row>
    <row r="33">
      <c r="A33" s="93" t="s">
        <v>314</v>
      </c>
    </row>
    <row r="34">
      <c r="A34" s="15"/>
      <c r="B34" s="15"/>
      <c r="C34" s="2" t="s">
        <v>177</v>
      </c>
      <c r="D34" s="78" t="str">
        <f t="shared" ref="D34:D39" si="15">A26</f>
        <v>150/150/120/80</v>
      </c>
      <c r="E34" s="14" t="s">
        <v>85</v>
      </c>
      <c r="K34" s="14" t="s">
        <v>179</v>
      </c>
      <c r="M34" s="77" t="str">
        <f t="shared" ref="M34:M39" si="16">CONCATENATE("AAOmega blue=",C26,"k"," red=",D26,"k" ," Spec blue=",E26,"k"," red=",F26,"k")</f>
        <v>AAOmega blue=30k red=30k Spec blue=30k red=30k</v>
      </c>
      <c r="S34" s="14" t="s">
        <v>181</v>
      </c>
    </row>
    <row r="35">
      <c r="A35" s="15"/>
      <c r="B35" s="15"/>
      <c r="C35" s="2" t="s">
        <v>177</v>
      </c>
      <c r="D35" s="78" t="str">
        <f t="shared" si="15"/>
        <v>63/63/50/33</v>
      </c>
      <c r="E35" s="14" t="s">
        <v>85</v>
      </c>
      <c r="K35" s="14" t="s">
        <v>179</v>
      </c>
      <c r="M35" s="77" t="str">
        <f t="shared" si="16"/>
        <v>AAOmega blue=30k red=30k Spec blue=30k red=30k</v>
      </c>
      <c r="S35" s="14" t="s">
        <v>184</v>
      </c>
      <c r="T35" s="14" t="s">
        <v>185</v>
      </c>
      <c r="U35" s="14" t="s">
        <v>186</v>
      </c>
      <c r="V35" s="14" t="s">
        <v>187</v>
      </c>
    </row>
    <row r="36">
      <c r="A36" s="15"/>
      <c r="B36" s="15"/>
      <c r="C36" s="2" t="s">
        <v>177</v>
      </c>
      <c r="D36" s="78" t="str">
        <f t="shared" si="15"/>
        <v>30/30/24/16</v>
      </c>
      <c r="E36" s="14" t="s">
        <v>85</v>
      </c>
      <c r="K36" s="14" t="s">
        <v>179</v>
      </c>
      <c r="M36" s="77" t="str">
        <f t="shared" si="16"/>
        <v>AAOmega blue=30k red=30k Spec blue=30k red=30k</v>
      </c>
      <c r="S36" s="77">
        <f t="shared" ref="S36:V36" si="17"> round((-0.00863*C26 + 0.676)*O26, 2)</f>
        <v>62.57</v>
      </c>
      <c r="T36" s="77">
        <f t="shared" si="17"/>
        <v>62.57</v>
      </c>
      <c r="U36" s="77">
        <f t="shared" si="17"/>
        <v>50.05</v>
      </c>
      <c r="V36" s="77">
        <f t="shared" si="17"/>
        <v>33.37</v>
      </c>
    </row>
    <row r="37">
      <c r="A37" s="15"/>
      <c r="B37" s="15"/>
      <c r="C37" s="2" t="s">
        <v>177</v>
      </c>
      <c r="D37" s="78" t="str">
        <f t="shared" si="15"/>
        <v>15/15/12/8</v>
      </c>
      <c r="E37" s="14" t="s">
        <v>85</v>
      </c>
      <c r="K37" s="14" t="s">
        <v>179</v>
      </c>
      <c r="M37" s="77" t="str">
        <f t="shared" si="16"/>
        <v>AAOmega blue=30k red=30k Spec blue=30k red=30k</v>
      </c>
      <c r="S37" s="77">
        <f t="shared" ref="S37:V37" si="18">round((-0.00624*C27 + 0.668)*O27,2)</f>
        <v>30.29</v>
      </c>
      <c r="T37" s="77">
        <f t="shared" si="18"/>
        <v>30.29</v>
      </c>
      <c r="U37" s="77">
        <f t="shared" si="18"/>
        <v>24.04</v>
      </c>
      <c r="V37" s="77">
        <f t="shared" si="18"/>
        <v>15.87</v>
      </c>
    </row>
    <row r="38">
      <c r="A38" s="15"/>
      <c r="B38" s="15"/>
      <c r="C38" s="2" t="s">
        <v>177</v>
      </c>
      <c r="D38" s="78" t="str">
        <f t="shared" si="15"/>
        <v>7/7/6/4</v>
      </c>
      <c r="E38" s="14" t="s">
        <v>85</v>
      </c>
      <c r="K38" s="14" t="s">
        <v>179</v>
      </c>
      <c r="M38" s="77" t="str">
        <f t="shared" si="16"/>
        <v>AAOmega blue=k red=k Spec blue=k red=k</v>
      </c>
      <c r="S38" s="77">
        <f t="shared" ref="S38:V38" si="19">round((-0.00606*30 + 0.67)*O28,2)</f>
        <v>14.65</v>
      </c>
      <c r="T38" s="77">
        <f t="shared" si="19"/>
        <v>14.65</v>
      </c>
      <c r="U38" s="77">
        <f t="shared" si="19"/>
        <v>11.72</v>
      </c>
      <c r="V38" s="77">
        <f t="shared" si="19"/>
        <v>7.81</v>
      </c>
    </row>
    <row r="39">
      <c r="A39" s="15"/>
      <c r="B39" s="15"/>
      <c r="C39" s="2" t="s">
        <v>177</v>
      </c>
      <c r="D39" s="78" t="str">
        <f t="shared" si="15"/>
        <v/>
      </c>
      <c r="E39" s="14" t="s">
        <v>85</v>
      </c>
      <c r="K39" s="14" t="s">
        <v>179</v>
      </c>
      <c r="M39" s="77" t="str">
        <f t="shared" si="16"/>
        <v>AAOmega blue=k red=k Spec blue=k red=k</v>
      </c>
      <c r="S39" s="77">
        <f t="shared" ref="S39:V39" si="20">round((-0.00606*30 + 0.67)*O29,2)</f>
        <v>7.32</v>
      </c>
      <c r="T39" s="77">
        <f t="shared" si="20"/>
        <v>7.32</v>
      </c>
      <c r="U39" s="77">
        <f t="shared" si="20"/>
        <v>5.86</v>
      </c>
      <c r="V39" s="77">
        <f t="shared" si="20"/>
        <v>3.91</v>
      </c>
    </row>
    <row r="40">
      <c r="S40" s="77">
        <f t="shared" ref="S40:V40" si="21">round((-0.00606*30 + 0.67)*O30,2)</f>
        <v>3.42</v>
      </c>
      <c r="T40" s="77">
        <f t="shared" si="21"/>
        <v>3.42</v>
      </c>
      <c r="U40" s="77">
        <f t="shared" si="21"/>
        <v>2.93</v>
      </c>
      <c r="V40" s="77">
        <f t="shared" si="21"/>
        <v>1.95</v>
      </c>
    </row>
    <row r="41">
      <c r="C41" s="2"/>
    </row>
    <row r="42">
      <c r="C42" s="11"/>
    </row>
    <row r="43">
      <c r="C43" s="2"/>
    </row>
    <row r="44">
      <c r="C44" s="2"/>
    </row>
    <row r="45">
      <c r="C45" s="2"/>
      <c r="F45" s="2"/>
      <c r="G45" s="2"/>
      <c r="P45" s="97"/>
    </row>
  </sheetData>
  <mergeCells count="4">
    <mergeCell ref="A1:H4"/>
    <mergeCell ref="A15:H15"/>
    <mergeCell ref="P15:Q15"/>
    <mergeCell ref="A33:H33"/>
  </mergeCell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25"/>
    <col customWidth="1" min="2" max="2" width="12.88"/>
    <col customWidth="1" min="3" max="3" width="19.0"/>
    <col customWidth="1" min="4" max="4" width="108.38"/>
  </cols>
  <sheetData>
    <row r="1" ht="51.0" customHeight="1">
      <c r="A1" s="22" t="s">
        <v>5</v>
      </c>
      <c r="B1" s="22" t="s">
        <v>28</v>
      </c>
      <c r="C1" s="23" t="s">
        <v>29</v>
      </c>
      <c r="D1" s="24" t="s">
        <v>30</v>
      </c>
    </row>
    <row r="2">
      <c r="A2" s="17" t="s">
        <v>13</v>
      </c>
      <c r="B2" s="25" t="s">
        <v>31</v>
      </c>
      <c r="C2" s="25"/>
      <c r="D2" s="26" t="s">
        <v>32</v>
      </c>
    </row>
    <row r="3">
      <c r="A3" s="14" t="s">
        <v>33</v>
      </c>
      <c r="B3" s="23" t="s">
        <v>31</v>
      </c>
      <c r="C3" s="23"/>
      <c r="D3" s="27" t="s">
        <v>34</v>
      </c>
      <c r="E3" s="28"/>
      <c r="F3" s="28"/>
      <c r="G3" s="28"/>
      <c r="H3" s="28"/>
      <c r="I3" s="28"/>
      <c r="J3" s="28"/>
      <c r="K3" s="28"/>
      <c r="L3" s="28"/>
      <c r="M3" s="28"/>
      <c r="N3" s="28"/>
      <c r="O3" s="28"/>
      <c r="P3" s="28"/>
      <c r="Q3" s="28"/>
      <c r="R3" s="28"/>
      <c r="S3" s="28"/>
      <c r="T3" s="28"/>
      <c r="U3" s="28"/>
      <c r="V3" s="28"/>
      <c r="W3" s="28"/>
      <c r="X3" s="28"/>
      <c r="Y3" s="28"/>
      <c r="Z3" s="28"/>
      <c r="AA3" s="28"/>
    </row>
    <row r="4">
      <c r="A4" s="11" t="s">
        <v>19</v>
      </c>
      <c r="B4" s="22" t="s">
        <v>35</v>
      </c>
      <c r="C4" s="25"/>
      <c r="D4" s="4" t="s">
        <v>36</v>
      </c>
    </row>
    <row r="5">
      <c r="A5" s="14" t="s">
        <v>37</v>
      </c>
      <c r="B5" s="25" t="s">
        <v>35</v>
      </c>
      <c r="C5" s="25"/>
      <c r="D5" s="4" t="s">
        <v>38</v>
      </c>
    </row>
    <row r="6" ht="17.25" customHeight="1">
      <c r="A6" s="29" t="s">
        <v>26</v>
      </c>
      <c r="B6" s="22" t="s">
        <v>35</v>
      </c>
      <c r="C6" s="22"/>
      <c r="D6" s="27" t="s">
        <v>39</v>
      </c>
    </row>
    <row r="7">
      <c r="B7" s="22"/>
      <c r="C7" s="23"/>
      <c r="D7" s="30"/>
    </row>
    <row r="8">
      <c r="B8" s="25"/>
      <c r="C8" s="25"/>
      <c r="D8" s="4"/>
    </row>
    <row r="9">
      <c r="A9" s="29"/>
      <c r="B9" s="25"/>
      <c r="C9" s="25"/>
      <c r="D9" s="4"/>
    </row>
    <row r="10">
      <c r="A10" s="31"/>
      <c r="B10" s="32"/>
      <c r="C10" s="32"/>
      <c r="D10" s="33"/>
    </row>
    <row r="11">
      <c r="A11" s="34"/>
      <c r="B11" s="25"/>
      <c r="C11" s="25"/>
      <c r="D11" s="35"/>
    </row>
    <row r="12">
      <c r="A12" s="17"/>
      <c r="B12" s="25"/>
      <c r="C12" s="36"/>
      <c r="D12" s="4"/>
    </row>
    <row r="13">
      <c r="A13" s="17"/>
      <c r="B13" s="25"/>
      <c r="C13" s="36"/>
      <c r="D13" s="4"/>
    </row>
    <row r="14">
      <c r="A14" s="37"/>
      <c r="B14" s="32"/>
      <c r="C14" s="38"/>
      <c r="D14" s="39"/>
    </row>
    <row r="15">
      <c r="A15" s="17"/>
      <c r="B15" s="25"/>
      <c r="C15" s="36"/>
      <c r="D15" s="4"/>
    </row>
    <row r="16">
      <c r="A16" s="17"/>
      <c r="B16" s="25"/>
      <c r="C16" s="36"/>
    </row>
    <row r="17">
      <c r="B17" s="25"/>
      <c r="C17" s="36"/>
    </row>
    <row r="18">
      <c r="A18" s="11"/>
      <c r="B18" s="36"/>
      <c r="C18" s="36"/>
    </row>
    <row r="19">
      <c r="B19" s="36"/>
      <c r="C19" s="36"/>
    </row>
    <row r="20">
      <c r="B20" s="36"/>
      <c r="C20" s="36"/>
    </row>
    <row r="21">
      <c r="B21" s="36"/>
      <c r="C21" s="36"/>
    </row>
    <row r="22">
      <c r="B22" s="36"/>
      <c r="C22" s="36"/>
    </row>
    <row r="23">
      <c r="B23" s="36"/>
      <c r="C23" s="36"/>
    </row>
    <row r="24">
      <c r="B24" s="36"/>
      <c r="C24" s="36"/>
    </row>
    <row r="25">
      <c r="B25" s="36"/>
      <c r="C25" s="36"/>
    </row>
    <row r="26">
      <c r="B26" s="36"/>
      <c r="C26" s="36"/>
    </row>
    <row r="27">
      <c r="B27" s="36"/>
      <c r="C27" s="36"/>
    </row>
    <row r="28">
      <c r="B28" s="36"/>
      <c r="C28" s="36"/>
    </row>
    <row r="29">
      <c r="B29" s="36"/>
      <c r="C29" s="36"/>
    </row>
    <row r="30">
      <c r="B30" s="36"/>
      <c r="C30" s="36"/>
    </row>
    <row r="31">
      <c r="B31" s="36"/>
      <c r="C31" s="36"/>
    </row>
    <row r="32">
      <c r="B32" s="36"/>
      <c r="C32" s="36"/>
    </row>
    <row r="33">
      <c r="B33" s="36"/>
      <c r="C33" s="36"/>
    </row>
    <row r="34">
      <c r="B34" s="36"/>
      <c r="C34" s="36"/>
    </row>
    <row r="35">
      <c r="B35" s="36"/>
      <c r="C35" s="36"/>
    </row>
    <row r="36">
      <c r="B36" s="36"/>
      <c r="C36" s="36"/>
    </row>
    <row r="37">
      <c r="B37" s="36"/>
      <c r="C37" s="36"/>
    </row>
    <row r="38">
      <c r="B38" s="36"/>
      <c r="C38" s="36"/>
    </row>
    <row r="39">
      <c r="B39" s="36"/>
      <c r="C39" s="36"/>
    </row>
    <row r="40">
      <c r="B40" s="36"/>
      <c r="C40" s="36"/>
    </row>
    <row r="41">
      <c r="B41" s="36"/>
      <c r="C41" s="36"/>
    </row>
    <row r="42">
      <c r="B42" s="36"/>
      <c r="C42" s="36"/>
    </row>
    <row r="43">
      <c r="B43" s="36"/>
      <c r="C43" s="36"/>
    </row>
    <row r="44">
      <c r="B44" s="36"/>
      <c r="C44" s="36"/>
    </row>
    <row r="45">
      <c r="B45" s="36"/>
      <c r="C45" s="36"/>
    </row>
    <row r="46">
      <c r="B46" s="36"/>
      <c r="C46" s="36"/>
    </row>
    <row r="47">
      <c r="B47" s="36"/>
      <c r="C47" s="36"/>
    </row>
    <row r="48">
      <c r="B48" s="36"/>
      <c r="C48" s="36"/>
    </row>
    <row r="49">
      <c r="B49" s="36"/>
      <c r="C49" s="36"/>
    </row>
    <row r="50">
      <c r="B50" s="36"/>
      <c r="C50" s="36"/>
    </row>
    <row r="51">
      <c r="B51" s="36"/>
      <c r="C51" s="36"/>
    </row>
    <row r="52">
      <c r="B52" s="36"/>
      <c r="C52" s="36"/>
    </row>
    <row r="53">
      <c r="B53" s="36"/>
      <c r="C53" s="36"/>
    </row>
    <row r="54">
      <c r="B54" s="36"/>
      <c r="C54" s="36"/>
    </row>
    <row r="55">
      <c r="B55" s="36"/>
      <c r="C55" s="36"/>
    </row>
    <row r="56">
      <c r="B56" s="36"/>
      <c r="C56" s="36"/>
    </row>
    <row r="57">
      <c r="B57" s="36"/>
      <c r="C57" s="36"/>
    </row>
    <row r="58">
      <c r="B58" s="36"/>
      <c r="C58" s="36"/>
    </row>
    <row r="59">
      <c r="B59" s="36"/>
      <c r="C59" s="36"/>
    </row>
    <row r="60">
      <c r="B60" s="36"/>
      <c r="C60" s="36"/>
    </row>
    <row r="61">
      <c r="B61" s="36"/>
      <c r="C61" s="36"/>
    </row>
    <row r="62">
      <c r="B62" s="36"/>
      <c r="C62" s="36"/>
    </row>
    <row r="63">
      <c r="B63" s="36"/>
      <c r="C63" s="36"/>
    </row>
    <row r="64">
      <c r="B64" s="36"/>
      <c r="C64" s="36"/>
    </row>
    <row r="65">
      <c r="B65" s="36"/>
      <c r="C65" s="36"/>
    </row>
    <row r="66">
      <c r="B66" s="36"/>
      <c r="C66" s="36"/>
    </row>
    <row r="67">
      <c r="B67" s="36"/>
      <c r="C67" s="36"/>
    </row>
    <row r="68">
      <c r="B68" s="36"/>
      <c r="C68" s="36"/>
    </row>
    <row r="69">
      <c r="B69" s="36"/>
      <c r="C69" s="36"/>
    </row>
    <row r="70">
      <c r="B70" s="36"/>
      <c r="C70" s="36"/>
    </row>
    <row r="71">
      <c r="B71" s="36"/>
      <c r="C71" s="36"/>
    </row>
    <row r="72">
      <c r="B72" s="36"/>
      <c r="C72" s="36"/>
    </row>
    <row r="73">
      <c r="B73" s="36"/>
      <c r="C73" s="36"/>
    </row>
    <row r="74">
      <c r="B74" s="36"/>
      <c r="C74" s="36"/>
    </row>
    <row r="75">
      <c r="B75" s="36"/>
      <c r="C75" s="36"/>
    </row>
    <row r="76">
      <c r="B76" s="36"/>
      <c r="C76" s="36"/>
    </row>
    <row r="77">
      <c r="B77" s="36"/>
      <c r="C77" s="36"/>
    </row>
    <row r="78">
      <c r="B78" s="36"/>
      <c r="C78" s="36"/>
    </row>
    <row r="79">
      <c r="B79" s="36"/>
      <c r="C79" s="36"/>
    </row>
    <row r="80">
      <c r="B80" s="36"/>
      <c r="C80" s="36"/>
    </row>
    <row r="81">
      <c r="B81" s="36"/>
      <c r="C81" s="36"/>
    </row>
    <row r="82">
      <c r="B82" s="36"/>
      <c r="C82" s="36"/>
    </row>
    <row r="83">
      <c r="B83" s="36"/>
      <c r="C83" s="36"/>
    </row>
    <row r="84">
      <c r="B84" s="36"/>
      <c r="C84" s="36"/>
    </row>
    <row r="85">
      <c r="B85" s="36"/>
      <c r="C85" s="36"/>
    </row>
    <row r="86">
      <c r="B86" s="36"/>
      <c r="C86" s="36"/>
    </row>
    <row r="87">
      <c r="B87" s="36"/>
      <c r="C87" s="36"/>
    </row>
    <row r="88">
      <c r="B88" s="36"/>
      <c r="C88" s="36"/>
    </row>
    <row r="89">
      <c r="B89" s="36"/>
      <c r="C89" s="36"/>
    </row>
    <row r="90">
      <c r="B90" s="36"/>
      <c r="C90" s="36"/>
    </row>
    <row r="91">
      <c r="B91" s="36"/>
      <c r="C91" s="36"/>
    </row>
    <row r="92">
      <c r="B92" s="36"/>
      <c r="C92" s="36"/>
    </row>
    <row r="93">
      <c r="B93" s="36"/>
      <c r="C93" s="36"/>
    </row>
    <row r="94">
      <c r="B94" s="36"/>
      <c r="C94" s="36"/>
    </row>
    <row r="95">
      <c r="B95" s="36"/>
      <c r="C95" s="36"/>
    </row>
    <row r="96">
      <c r="B96" s="36"/>
      <c r="C96" s="36"/>
    </row>
    <row r="97">
      <c r="B97" s="36"/>
      <c r="C97" s="36"/>
    </row>
    <row r="98">
      <c r="B98" s="36"/>
      <c r="C98" s="36"/>
    </row>
    <row r="99">
      <c r="B99" s="36"/>
      <c r="C99" s="36"/>
    </row>
    <row r="100">
      <c r="B100" s="36"/>
      <c r="C100" s="36"/>
    </row>
    <row r="101">
      <c r="B101" s="36"/>
      <c r="C101" s="36"/>
    </row>
    <row r="102">
      <c r="B102" s="36"/>
      <c r="C102" s="36"/>
    </row>
    <row r="103">
      <c r="B103" s="36"/>
      <c r="C103" s="36"/>
    </row>
    <row r="104">
      <c r="B104" s="36"/>
      <c r="C104" s="36"/>
    </row>
    <row r="105">
      <c r="B105" s="36"/>
      <c r="C105" s="36"/>
    </row>
    <row r="106">
      <c r="B106" s="36"/>
      <c r="C106" s="36"/>
    </row>
    <row r="107">
      <c r="B107" s="36"/>
      <c r="C107" s="36"/>
    </row>
    <row r="108">
      <c r="B108" s="36"/>
      <c r="C108" s="36"/>
    </row>
    <row r="109">
      <c r="B109" s="36"/>
      <c r="C109" s="36"/>
    </row>
    <row r="110">
      <c r="B110" s="36"/>
      <c r="C110" s="36"/>
    </row>
    <row r="111">
      <c r="B111" s="36"/>
      <c r="C111" s="36"/>
    </row>
    <row r="112">
      <c r="B112" s="36"/>
      <c r="C112" s="36"/>
    </row>
    <row r="113">
      <c r="B113" s="36"/>
      <c r="C113" s="36"/>
    </row>
    <row r="114">
      <c r="B114" s="36"/>
      <c r="C114" s="36"/>
    </row>
    <row r="115">
      <c r="B115" s="36"/>
      <c r="C115" s="36"/>
    </row>
    <row r="116">
      <c r="B116" s="36"/>
      <c r="C116" s="36"/>
    </row>
    <row r="117">
      <c r="B117" s="36"/>
      <c r="C117" s="36"/>
    </row>
    <row r="118">
      <c r="B118" s="36"/>
      <c r="C118" s="36"/>
    </row>
    <row r="119">
      <c r="B119" s="36"/>
      <c r="C119" s="36"/>
    </row>
    <row r="120">
      <c r="B120" s="36"/>
      <c r="C120" s="36"/>
    </row>
    <row r="121">
      <c r="B121" s="36"/>
      <c r="C121" s="36"/>
    </row>
    <row r="122">
      <c r="B122" s="36"/>
      <c r="C122" s="36"/>
    </row>
    <row r="123">
      <c r="B123" s="36"/>
      <c r="C123" s="36"/>
    </row>
    <row r="124">
      <c r="B124" s="36"/>
      <c r="C124" s="36"/>
    </row>
    <row r="125">
      <c r="B125" s="36"/>
      <c r="C125" s="36"/>
    </row>
    <row r="126">
      <c r="B126" s="36"/>
      <c r="C126" s="36"/>
    </row>
    <row r="127">
      <c r="B127" s="36"/>
      <c r="C127" s="36"/>
    </row>
    <row r="128">
      <c r="B128" s="36"/>
      <c r="C128" s="36"/>
    </row>
    <row r="129">
      <c r="B129" s="36"/>
      <c r="C129" s="36"/>
    </row>
    <row r="130">
      <c r="B130" s="36"/>
      <c r="C130" s="36"/>
    </row>
    <row r="131">
      <c r="B131" s="36"/>
      <c r="C131" s="36"/>
    </row>
    <row r="132">
      <c r="B132" s="36"/>
      <c r="C132" s="36"/>
    </row>
    <row r="133">
      <c r="B133" s="36"/>
      <c r="C133" s="36"/>
    </row>
    <row r="134">
      <c r="B134" s="36"/>
      <c r="C134" s="36"/>
    </row>
    <row r="135">
      <c r="B135" s="36"/>
      <c r="C135" s="36"/>
    </row>
    <row r="136">
      <c r="B136" s="36"/>
      <c r="C136" s="36"/>
    </row>
    <row r="137">
      <c r="B137" s="36"/>
      <c r="C137" s="36"/>
    </row>
    <row r="138">
      <c r="B138" s="36"/>
      <c r="C138" s="36"/>
    </row>
    <row r="139">
      <c r="B139" s="36"/>
      <c r="C139" s="36"/>
    </row>
    <row r="140">
      <c r="B140" s="36"/>
      <c r="C140" s="36"/>
    </row>
    <row r="141">
      <c r="B141" s="36"/>
      <c r="C141" s="36"/>
    </row>
    <row r="142">
      <c r="B142" s="36"/>
      <c r="C142" s="36"/>
    </row>
    <row r="143">
      <c r="B143" s="36"/>
      <c r="C143" s="36"/>
    </row>
    <row r="144">
      <c r="B144" s="36"/>
      <c r="C144" s="36"/>
    </row>
    <row r="145">
      <c r="B145" s="36"/>
      <c r="C145" s="36"/>
    </row>
    <row r="146">
      <c r="B146" s="36"/>
      <c r="C146" s="36"/>
    </row>
    <row r="147">
      <c r="B147" s="36"/>
      <c r="C147" s="36"/>
    </row>
    <row r="148">
      <c r="B148" s="36"/>
      <c r="C148" s="36"/>
    </row>
    <row r="149">
      <c r="B149" s="36"/>
      <c r="C149" s="36"/>
    </row>
    <row r="150">
      <c r="B150" s="36"/>
      <c r="C150" s="36"/>
    </row>
    <row r="151">
      <c r="B151" s="36"/>
      <c r="C151" s="36"/>
    </row>
    <row r="152">
      <c r="B152" s="36"/>
      <c r="C152" s="36"/>
    </row>
    <row r="153">
      <c r="B153" s="36"/>
      <c r="C153" s="36"/>
    </row>
    <row r="154">
      <c r="B154" s="36"/>
      <c r="C154" s="36"/>
    </row>
    <row r="155">
      <c r="B155" s="36"/>
      <c r="C155" s="36"/>
    </row>
    <row r="156">
      <c r="B156" s="36"/>
      <c r="C156" s="36"/>
    </row>
    <row r="157">
      <c r="B157" s="36"/>
      <c r="C157" s="36"/>
    </row>
    <row r="158">
      <c r="B158" s="36"/>
      <c r="C158" s="36"/>
    </row>
    <row r="159">
      <c r="B159" s="36"/>
      <c r="C159" s="36"/>
    </row>
    <row r="160">
      <c r="B160" s="36"/>
      <c r="C160" s="36"/>
    </row>
    <row r="161">
      <c r="B161" s="36"/>
      <c r="C161" s="36"/>
    </row>
    <row r="162">
      <c r="B162" s="36"/>
      <c r="C162" s="36"/>
    </row>
    <row r="163">
      <c r="B163" s="36"/>
      <c r="C163" s="36"/>
    </row>
    <row r="164">
      <c r="B164" s="36"/>
      <c r="C164" s="36"/>
    </row>
    <row r="165">
      <c r="B165" s="36"/>
      <c r="C165" s="36"/>
    </row>
    <row r="166">
      <c r="B166" s="36"/>
      <c r="C166" s="36"/>
    </row>
    <row r="167">
      <c r="B167" s="36"/>
      <c r="C167" s="36"/>
    </row>
    <row r="168">
      <c r="B168" s="36"/>
      <c r="C168" s="36"/>
    </row>
    <row r="169">
      <c r="B169" s="36"/>
      <c r="C169" s="36"/>
    </row>
    <row r="170">
      <c r="B170" s="36"/>
      <c r="C170" s="36"/>
    </row>
    <row r="171">
      <c r="B171" s="36"/>
      <c r="C171" s="36"/>
    </row>
    <row r="172">
      <c r="B172" s="36"/>
      <c r="C172" s="36"/>
    </row>
    <row r="173">
      <c r="B173" s="36"/>
      <c r="C173" s="36"/>
    </row>
    <row r="174">
      <c r="B174" s="36"/>
      <c r="C174" s="36"/>
    </row>
    <row r="175">
      <c r="B175" s="36"/>
      <c r="C175" s="36"/>
    </row>
    <row r="176">
      <c r="B176" s="36"/>
      <c r="C176" s="36"/>
    </row>
    <row r="177">
      <c r="B177" s="36"/>
      <c r="C177" s="36"/>
    </row>
    <row r="178">
      <c r="B178" s="36"/>
      <c r="C178" s="36"/>
    </row>
    <row r="179">
      <c r="B179" s="36"/>
      <c r="C179" s="36"/>
    </row>
    <row r="180">
      <c r="B180" s="36"/>
      <c r="C180" s="36"/>
    </row>
    <row r="181">
      <c r="B181" s="36"/>
      <c r="C181" s="36"/>
    </row>
    <row r="182">
      <c r="B182" s="36"/>
      <c r="C182" s="36"/>
    </row>
    <row r="183">
      <c r="B183" s="36"/>
      <c r="C183" s="36"/>
    </row>
    <row r="184">
      <c r="B184" s="36"/>
      <c r="C184" s="36"/>
    </row>
    <row r="185">
      <c r="B185" s="36"/>
      <c r="C185" s="36"/>
    </row>
    <row r="186">
      <c r="B186" s="36"/>
      <c r="C186" s="36"/>
    </row>
    <row r="187">
      <c r="B187" s="36"/>
      <c r="C187" s="36"/>
    </row>
    <row r="188">
      <c r="B188" s="36"/>
      <c r="C188" s="36"/>
    </row>
    <row r="189">
      <c r="B189" s="36"/>
      <c r="C189" s="36"/>
    </row>
    <row r="190">
      <c r="B190" s="36"/>
      <c r="C190" s="36"/>
    </row>
    <row r="191">
      <c r="B191" s="36"/>
      <c r="C191" s="36"/>
    </row>
    <row r="192">
      <c r="B192" s="36"/>
      <c r="C192" s="36"/>
    </row>
    <row r="193">
      <c r="B193" s="36"/>
      <c r="C193" s="36"/>
    </row>
    <row r="194">
      <c r="B194" s="36"/>
      <c r="C194" s="36"/>
    </row>
    <row r="195">
      <c r="B195" s="36"/>
      <c r="C195" s="36"/>
    </row>
    <row r="196">
      <c r="B196" s="36"/>
      <c r="C196" s="36"/>
    </row>
    <row r="197">
      <c r="B197" s="36"/>
      <c r="C197" s="36"/>
    </row>
    <row r="198">
      <c r="B198" s="36"/>
      <c r="C198" s="36"/>
    </row>
    <row r="199">
      <c r="B199" s="36"/>
      <c r="C199" s="36"/>
    </row>
    <row r="200">
      <c r="B200" s="36"/>
      <c r="C200" s="36"/>
    </row>
    <row r="201">
      <c r="B201" s="36"/>
      <c r="C201" s="36"/>
    </row>
    <row r="202">
      <c r="B202" s="36"/>
      <c r="C202" s="36"/>
    </row>
    <row r="203">
      <c r="B203" s="36"/>
      <c r="C203" s="36"/>
    </row>
    <row r="204">
      <c r="B204" s="36"/>
      <c r="C204" s="36"/>
    </row>
    <row r="205">
      <c r="B205" s="36"/>
      <c r="C205" s="36"/>
    </row>
    <row r="206">
      <c r="B206" s="36"/>
      <c r="C206" s="36"/>
    </row>
    <row r="207">
      <c r="B207" s="36"/>
      <c r="C207" s="36"/>
    </row>
    <row r="208">
      <c r="B208" s="36"/>
      <c r="C208" s="36"/>
    </row>
    <row r="209">
      <c r="B209" s="36"/>
      <c r="C209" s="36"/>
    </row>
    <row r="210">
      <c r="B210" s="36"/>
      <c r="C210" s="36"/>
    </row>
    <row r="211">
      <c r="B211" s="36"/>
      <c r="C211" s="36"/>
    </row>
    <row r="212">
      <c r="B212" s="36"/>
      <c r="C212" s="36"/>
    </row>
    <row r="213">
      <c r="B213" s="36"/>
      <c r="C213" s="36"/>
    </row>
    <row r="214">
      <c r="B214" s="36"/>
      <c r="C214" s="36"/>
    </row>
    <row r="215">
      <c r="B215" s="36"/>
      <c r="C215" s="36"/>
    </row>
    <row r="216">
      <c r="B216" s="36"/>
      <c r="C216" s="36"/>
    </row>
    <row r="217">
      <c r="B217" s="36"/>
      <c r="C217" s="36"/>
    </row>
    <row r="218">
      <c r="B218" s="36"/>
      <c r="C218" s="36"/>
    </row>
    <row r="219">
      <c r="B219" s="36"/>
      <c r="C219" s="36"/>
    </row>
    <row r="220">
      <c r="B220" s="36"/>
      <c r="C220" s="36"/>
    </row>
    <row r="221">
      <c r="B221" s="36"/>
      <c r="C221" s="36"/>
    </row>
    <row r="222">
      <c r="B222" s="36"/>
      <c r="C222" s="36"/>
    </row>
    <row r="223">
      <c r="B223" s="36"/>
      <c r="C223" s="36"/>
    </row>
    <row r="224">
      <c r="B224" s="36"/>
      <c r="C224" s="36"/>
    </row>
    <row r="225">
      <c r="B225" s="36"/>
      <c r="C225" s="36"/>
    </row>
    <row r="226">
      <c r="B226" s="36"/>
      <c r="C226" s="36"/>
    </row>
    <row r="227">
      <c r="B227" s="36"/>
      <c r="C227" s="36"/>
    </row>
    <row r="228">
      <c r="B228" s="36"/>
      <c r="C228" s="36"/>
    </row>
    <row r="229">
      <c r="B229" s="36"/>
      <c r="C229" s="36"/>
    </row>
    <row r="230">
      <c r="B230" s="36"/>
      <c r="C230" s="36"/>
    </row>
    <row r="231">
      <c r="B231" s="36"/>
      <c r="C231" s="36"/>
    </row>
    <row r="232">
      <c r="B232" s="36"/>
      <c r="C232" s="36"/>
    </row>
    <row r="233">
      <c r="B233" s="36"/>
      <c r="C233" s="36"/>
    </row>
    <row r="234">
      <c r="B234" s="36"/>
      <c r="C234" s="36"/>
    </row>
    <row r="235">
      <c r="B235" s="36"/>
      <c r="C235" s="36"/>
    </row>
    <row r="236">
      <c r="B236" s="36"/>
      <c r="C236" s="36"/>
    </row>
    <row r="237">
      <c r="B237" s="36"/>
      <c r="C237" s="36"/>
    </row>
    <row r="238">
      <c r="B238" s="36"/>
      <c r="C238" s="36"/>
    </row>
    <row r="239">
      <c r="B239" s="36"/>
      <c r="C239" s="36"/>
    </row>
    <row r="240">
      <c r="B240" s="36"/>
      <c r="C240" s="36"/>
    </row>
    <row r="241">
      <c r="B241" s="36"/>
      <c r="C241" s="36"/>
    </row>
    <row r="242">
      <c r="B242" s="36"/>
      <c r="C242" s="36"/>
    </row>
    <row r="243">
      <c r="B243" s="36"/>
      <c r="C243" s="36"/>
    </row>
    <row r="244">
      <c r="B244" s="36"/>
      <c r="C244" s="36"/>
    </row>
    <row r="245">
      <c r="B245" s="36"/>
      <c r="C245" s="36"/>
    </row>
    <row r="246">
      <c r="B246" s="36"/>
      <c r="C246" s="36"/>
    </row>
    <row r="247">
      <c r="B247" s="36"/>
      <c r="C247" s="36"/>
    </row>
    <row r="248">
      <c r="B248" s="36"/>
      <c r="C248" s="36"/>
    </row>
    <row r="249">
      <c r="B249" s="36"/>
      <c r="C249" s="36"/>
    </row>
    <row r="250">
      <c r="B250" s="36"/>
      <c r="C250" s="36"/>
    </row>
    <row r="251">
      <c r="B251" s="36"/>
      <c r="C251" s="36"/>
    </row>
    <row r="252">
      <c r="B252" s="36"/>
      <c r="C252" s="36"/>
    </row>
    <row r="253">
      <c r="B253" s="36"/>
      <c r="C253" s="36"/>
    </row>
    <row r="254">
      <c r="B254" s="36"/>
      <c r="C254" s="36"/>
    </row>
    <row r="255">
      <c r="B255" s="36"/>
      <c r="C255" s="36"/>
    </row>
    <row r="256">
      <c r="B256" s="36"/>
      <c r="C256" s="36"/>
    </row>
    <row r="257">
      <c r="B257" s="36"/>
      <c r="C257" s="36"/>
    </row>
    <row r="258">
      <c r="B258" s="36"/>
      <c r="C258" s="36"/>
    </row>
    <row r="259">
      <c r="B259" s="36"/>
      <c r="C259" s="36"/>
    </row>
    <row r="260">
      <c r="B260" s="36"/>
      <c r="C260" s="36"/>
    </row>
    <row r="261">
      <c r="B261" s="36"/>
      <c r="C261" s="36"/>
    </row>
    <row r="262">
      <c r="B262" s="36"/>
      <c r="C262" s="36"/>
    </row>
    <row r="263">
      <c r="B263" s="36"/>
      <c r="C263" s="36"/>
    </row>
    <row r="264">
      <c r="B264" s="36"/>
      <c r="C264" s="36"/>
    </row>
    <row r="265">
      <c r="B265" s="36"/>
      <c r="C265" s="36"/>
    </row>
    <row r="266">
      <c r="B266" s="36"/>
      <c r="C266" s="36"/>
    </row>
    <row r="267">
      <c r="B267" s="36"/>
      <c r="C267" s="36"/>
    </row>
    <row r="268">
      <c r="B268" s="36"/>
      <c r="C268" s="36"/>
    </row>
    <row r="269">
      <c r="B269" s="36"/>
      <c r="C269" s="36"/>
    </row>
    <row r="270">
      <c r="B270" s="36"/>
      <c r="C270" s="36"/>
    </row>
    <row r="271">
      <c r="B271" s="36"/>
      <c r="C271" s="36"/>
    </row>
    <row r="272">
      <c r="B272" s="36"/>
      <c r="C272" s="36"/>
    </row>
    <row r="273">
      <c r="B273" s="36"/>
      <c r="C273" s="36"/>
    </row>
    <row r="274">
      <c r="B274" s="36"/>
      <c r="C274" s="36"/>
    </row>
    <row r="275">
      <c r="B275" s="36"/>
      <c r="C275" s="36"/>
    </row>
    <row r="276">
      <c r="B276" s="36"/>
      <c r="C276" s="36"/>
    </row>
    <row r="277">
      <c r="B277" s="36"/>
      <c r="C277" s="36"/>
    </row>
    <row r="278">
      <c r="B278" s="36"/>
      <c r="C278" s="36"/>
    </row>
    <row r="279">
      <c r="B279" s="36"/>
      <c r="C279" s="36"/>
    </row>
    <row r="280">
      <c r="B280" s="36"/>
      <c r="C280" s="36"/>
    </row>
    <row r="281">
      <c r="B281" s="36"/>
      <c r="C281" s="36"/>
    </row>
    <row r="282">
      <c r="B282" s="36"/>
      <c r="C282" s="36"/>
    </row>
    <row r="283">
      <c r="B283" s="36"/>
      <c r="C283" s="36"/>
    </row>
    <row r="284">
      <c r="B284" s="36"/>
      <c r="C284" s="36"/>
    </row>
    <row r="285">
      <c r="B285" s="36"/>
      <c r="C285" s="36"/>
    </row>
    <row r="286">
      <c r="B286" s="36"/>
      <c r="C286" s="36"/>
    </row>
    <row r="287">
      <c r="B287" s="36"/>
      <c r="C287" s="36"/>
    </row>
    <row r="288">
      <c r="B288" s="36"/>
      <c r="C288" s="36"/>
    </row>
    <row r="289">
      <c r="B289" s="36"/>
      <c r="C289" s="36"/>
    </row>
    <row r="290">
      <c r="B290" s="36"/>
      <c r="C290" s="36"/>
    </row>
    <row r="291">
      <c r="B291" s="36"/>
      <c r="C291" s="36"/>
    </row>
    <row r="292">
      <c r="B292" s="36"/>
      <c r="C292" s="36"/>
    </row>
    <row r="293">
      <c r="B293" s="36"/>
      <c r="C293" s="36"/>
    </row>
    <row r="294">
      <c r="B294" s="36"/>
      <c r="C294" s="36"/>
    </row>
    <row r="295">
      <c r="B295" s="36"/>
      <c r="C295" s="36"/>
    </row>
    <row r="296">
      <c r="B296" s="36"/>
      <c r="C296" s="36"/>
    </row>
    <row r="297">
      <c r="B297" s="36"/>
      <c r="C297" s="36"/>
    </row>
    <row r="298">
      <c r="B298" s="36"/>
      <c r="C298" s="36"/>
    </row>
    <row r="299">
      <c r="B299" s="36"/>
      <c r="C299" s="36"/>
    </row>
    <row r="300">
      <c r="B300" s="36"/>
      <c r="C300" s="36"/>
    </row>
    <row r="301">
      <c r="B301" s="36"/>
      <c r="C301" s="36"/>
    </row>
    <row r="302">
      <c r="B302" s="36"/>
      <c r="C302" s="36"/>
    </row>
    <row r="303">
      <c r="B303" s="36"/>
      <c r="C303" s="36"/>
    </row>
    <row r="304">
      <c r="B304" s="36"/>
      <c r="C304" s="36"/>
    </row>
    <row r="305">
      <c r="B305" s="36"/>
      <c r="C305" s="36"/>
    </row>
    <row r="306">
      <c r="B306" s="36"/>
      <c r="C306" s="36"/>
    </row>
    <row r="307">
      <c r="B307" s="36"/>
      <c r="C307" s="36"/>
    </row>
    <row r="308">
      <c r="B308" s="36"/>
      <c r="C308" s="36"/>
    </row>
    <row r="309">
      <c r="B309" s="36"/>
      <c r="C309" s="36"/>
    </row>
    <row r="310">
      <c r="B310" s="36"/>
      <c r="C310" s="36"/>
    </row>
    <row r="311">
      <c r="B311" s="36"/>
      <c r="C311" s="36"/>
    </row>
    <row r="312">
      <c r="B312" s="36"/>
      <c r="C312" s="36"/>
    </row>
    <row r="313">
      <c r="B313" s="36"/>
      <c r="C313" s="36"/>
    </row>
    <row r="314">
      <c r="B314" s="36"/>
      <c r="C314" s="36"/>
    </row>
    <row r="315">
      <c r="B315" s="36"/>
      <c r="C315" s="36"/>
    </row>
    <row r="316">
      <c r="B316" s="36"/>
      <c r="C316" s="36"/>
    </row>
    <row r="317">
      <c r="B317" s="36"/>
      <c r="C317" s="36"/>
    </row>
    <row r="318">
      <c r="B318" s="36"/>
      <c r="C318" s="36"/>
    </row>
    <row r="319">
      <c r="B319" s="36"/>
      <c r="C319" s="36"/>
    </row>
    <row r="320">
      <c r="B320" s="36"/>
      <c r="C320" s="36"/>
    </row>
    <row r="321">
      <c r="B321" s="36"/>
      <c r="C321" s="36"/>
    </row>
    <row r="322">
      <c r="B322" s="36"/>
      <c r="C322" s="36"/>
    </row>
    <row r="323">
      <c r="B323" s="36"/>
      <c r="C323" s="36"/>
    </row>
    <row r="324">
      <c r="B324" s="36"/>
      <c r="C324" s="36"/>
    </row>
    <row r="325">
      <c r="B325" s="36"/>
      <c r="C325" s="36"/>
    </row>
    <row r="326">
      <c r="B326" s="36"/>
      <c r="C326" s="36"/>
    </row>
    <row r="327">
      <c r="B327" s="36"/>
      <c r="C327" s="36"/>
    </row>
    <row r="328">
      <c r="B328" s="36"/>
      <c r="C328" s="36"/>
    </row>
    <row r="329">
      <c r="B329" s="36"/>
      <c r="C329" s="36"/>
    </row>
    <row r="330">
      <c r="B330" s="36"/>
      <c r="C330" s="36"/>
    </row>
    <row r="331">
      <c r="B331" s="36"/>
      <c r="C331" s="36"/>
    </row>
    <row r="332">
      <c r="B332" s="36"/>
      <c r="C332" s="36"/>
    </row>
    <row r="333">
      <c r="B333" s="36"/>
      <c r="C333" s="36"/>
    </row>
    <row r="334">
      <c r="B334" s="36"/>
      <c r="C334" s="36"/>
    </row>
    <row r="335">
      <c r="B335" s="36"/>
      <c r="C335" s="36"/>
    </row>
    <row r="336">
      <c r="B336" s="36"/>
      <c r="C336" s="36"/>
    </row>
    <row r="337">
      <c r="B337" s="36"/>
      <c r="C337" s="36"/>
    </row>
    <row r="338">
      <c r="B338" s="36"/>
      <c r="C338" s="36"/>
    </row>
    <row r="339">
      <c r="B339" s="36"/>
      <c r="C339" s="36"/>
    </row>
    <row r="340">
      <c r="B340" s="36"/>
      <c r="C340" s="36"/>
    </row>
    <row r="341">
      <c r="B341" s="36"/>
      <c r="C341" s="36"/>
    </row>
    <row r="342">
      <c r="B342" s="36"/>
      <c r="C342" s="36"/>
    </row>
    <row r="343">
      <c r="B343" s="36"/>
      <c r="C343" s="36"/>
    </row>
    <row r="344">
      <c r="B344" s="36"/>
      <c r="C344" s="36"/>
    </row>
    <row r="345">
      <c r="B345" s="36"/>
      <c r="C345" s="36"/>
    </row>
    <row r="346">
      <c r="B346" s="36"/>
      <c r="C346" s="36"/>
    </row>
    <row r="347">
      <c r="B347" s="36"/>
      <c r="C347" s="36"/>
    </row>
    <row r="348">
      <c r="B348" s="36"/>
      <c r="C348" s="36"/>
    </row>
    <row r="349">
      <c r="B349" s="36"/>
      <c r="C349" s="36"/>
    </row>
    <row r="350">
      <c r="B350" s="36"/>
      <c r="C350" s="36"/>
    </row>
    <row r="351">
      <c r="B351" s="36"/>
      <c r="C351" s="36"/>
    </row>
    <row r="352">
      <c r="B352" s="36"/>
      <c r="C352" s="36"/>
    </row>
    <row r="353">
      <c r="B353" s="36"/>
      <c r="C353" s="36"/>
    </row>
    <row r="354">
      <c r="B354" s="36"/>
      <c r="C354" s="36"/>
    </row>
    <row r="355">
      <c r="B355" s="36"/>
      <c r="C355" s="36"/>
    </row>
    <row r="356">
      <c r="B356" s="36"/>
      <c r="C356" s="36"/>
    </row>
    <row r="357">
      <c r="B357" s="36"/>
      <c r="C357" s="36"/>
    </row>
    <row r="358">
      <c r="B358" s="36"/>
      <c r="C358" s="36"/>
    </row>
    <row r="359">
      <c r="B359" s="36"/>
      <c r="C359" s="36"/>
    </row>
    <row r="360">
      <c r="B360" s="36"/>
      <c r="C360" s="36"/>
    </row>
    <row r="361">
      <c r="B361" s="36"/>
      <c r="C361" s="36"/>
    </row>
    <row r="362">
      <c r="B362" s="36"/>
      <c r="C362" s="36"/>
    </row>
    <row r="363">
      <c r="B363" s="36"/>
      <c r="C363" s="36"/>
    </row>
    <row r="364">
      <c r="B364" s="36"/>
      <c r="C364" s="36"/>
    </row>
    <row r="365">
      <c r="B365" s="36"/>
      <c r="C365" s="36"/>
    </row>
    <row r="366">
      <c r="B366" s="36"/>
      <c r="C366" s="36"/>
    </row>
    <row r="367">
      <c r="B367" s="36"/>
      <c r="C367" s="36"/>
    </row>
    <row r="368">
      <c r="B368" s="36"/>
      <c r="C368" s="36"/>
    </row>
    <row r="369">
      <c r="B369" s="36"/>
      <c r="C369" s="36"/>
    </row>
    <row r="370">
      <c r="B370" s="36"/>
      <c r="C370" s="36"/>
    </row>
    <row r="371">
      <c r="B371" s="36"/>
      <c r="C371" s="36"/>
    </row>
    <row r="372">
      <c r="B372" s="36"/>
      <c r="C372" s="36"/>
    </row>
    <row r="373">
      <c r="B373" s="36"/>
      <c r="C373" s="36"/>
    </row>
    <row r="374">
      <c r="B374" s="36"/>
      <c r="C374" s="36"/>
    </row>
    <row r="375">
      <c r="B375" s="36"/>
      <c r="C375" s="36"/>
    </row>
    <row r="376">
      <c r="B376" s="36"/>
      <c r="C376" s="36"/>
    </row>
    <row r="377">
      <c r="B377" s="36"/>
      <c r="C377" s="36"/>
    </row>
    <row r="378">
      <c r="B378" s="36"/>
      <c r="C378" s="36"/>
    </row>
    <row r="379">
      <c r="B379" s="36"/>
      <c r="C379" s="36"/>
    </row>
    <row r="380">
      <c r="B380" s="36"/>
      <c r="C380" s="36"/>
    </row>
    <row r="381">
      <c r="B381" s="36"/>
      <c r="C381" s="36"/>
    </row>
    <row r="382">
      <c r="B382" s="36"/>
      <c r="C382" s="36"/>
    </row>
    <row r="383">
      <c r="B383" s="36"/>
      <c r="C383" s="36"/>
    </row>
    <row r="384">
      <c r="B384" s="36"/>
      <c r="C384" s="36"/>
    </row>
    <row r="385">
      <c r="B385" s="36"/>
      <c r="C385" s="36"/>
    </row>
    <row r="386">
      <c r="B386" s="36"/>
      <c r="C386" s="36"/>
    </row>
    <row r="387">
      <c r="B387" s="36"/>
      <c r="C387" s="36"/>
    </row>
    <row r="388">
      <c r="B388" s="36"/>
      <c r="C388" s="36"/>
    </row>
    <row r="389">
      <c r="B389" s="36"/>
      <c r="C389" s="36"/>
    </row>
    <row r="390">
      <c r="B390" s="36"/>
      <c r="C390" s="36"/>
    </row>
    <row r="391">
      <c r="B391" s="36"/>
      <c r="C391" s="36"/>
    </row>
    <row r="392">
      <c r="B392" s="36"/>
      <c r="C392" s="36"/>
    </row>
    <row r="393">
      <c r="B393" s="36"/>
      <c r="C393" s="36"/>
    </row>
    <row r="394">
      <c r="B394" s="36"/>
      <c r="C394" s="36"/>
    </row>
    <row r="395">
      <c r="B395" s="36"/>
      <c r="C395" s="36"/>
    </row>
    <row r="396">
      <c r="B396" s="36"/>
      <c r="C396" s="36"/>
    </row>
    <row r="397">
      <c r="B397" s="36"/>
      <c r="C397" s="36"/>
    </row>
    <row r="398">
      <c r="B398" s="36"/>
      <c r="C398" s="36"/>
    </row>
    <row r="399">
      <c r="B399" s="36"/>
      <c r="C399" s="36"/>
    </row>
    <row r="400">
      <c r="B400" s="36"/>
      <c r="C400" s="36"/>
    </row>
    <row r="401">
      <c r="B401" s="36"/>
      <c r="C401" s="36"/>
    </row>
    <row r="402">
      <c r="B402" s="36"/>
      <c r="C402" s="36"/>
    </row>
    <row r="403">
      <c r="B403" s="36"/>
      <c r="C403" s="36"/>
    </row>
    <row r="404">
      <c r="B404" s="36"/>
      <c r="C404" s="36"/>
    </row>
    <row r="405">
      <c r="B405" s="36"/>
      <c r="C405" s="36"/>
    </row>
    <row r="406">
      <c r="B406" s="36"/>
      <c r="C406" s="36"/>
    </row>
    <row r="407">
      <c r="B407" s="36"/>
      <c r="C407" s="36"/>
    </row>
    <row r="408">
      <c r="B408" s="36"/>
      <c r="C408" s="36"/>
    </row>
    <row r="409">
      <c r="B409" s="36"/>
      <c r="C409" s="36"/>
    </row>
    <row r="410">
      <c r="B410" s="36"/>
      <c r="C410" s="36"/>
    </row>
    <row r="411">
      <c r="B411" s="36"/>
      <c r="C411" s="36"/>
    </row>
    <row r="412">
      <c r="B412" s="36"/>
      <c r="C412" s="36"/>
    </row>
    <row r="413">
      <c r="B413" s="36"/>
      <c r="C413" s="36"/>
    </row>
    <row r="414">
      <c r="B414" s="36"/>
      <c r="C414" s="36"/>
    </row>
    <row r="415">
      <c r="B415" s="36"/>
      <c r="C415" s="36"/>
    </row>
    <row r="416">
      <c r="B416" s="36"/>
      <c r="C416" s="36"/>
    </row>
    <row r="417">
      <c r="B417" s="36"/>
      <c r="C417" s="36"/>
    </row>
    <row r="418">
      <c r="B418" s="36"/>
      <c r="C418" s="36"/>
    </row>
    <row r="419">
      <c r="B419" s="36"/>
      <c r="C419" s="36"/>
    </row>
    <row r="420">
      <c r="B420" s="36"/>
      <c r="C420" s="36"/>
    </row>
    <row r="421">
      <c r="B421" s="36"/>
      <c r="C421" s="36"/>
    </row>
    <row r="422">
      <c r="B422" s="36"/>
      <c r="C422" s="36"/>
    </row>
    <row r="423">
      <c r="B423" s="36"/>
      <c r="C423" s="36"/>
    </row>
    <row r="424">
      <c r="B424" s="36"/>
      <c r="C424" s="36"/>
    </row>
    <row r="425">
      <c r="B425" s="36"/>
      <c r="C425" s="36"/>
    </row>
    <row r="426">
      <c r="B426" s="36"/>
      <c r="C426" s="36"/>
    </row>
    <row r="427">
      <c r="B427" s="36"/>
      <c r="C427" s="36"/>
    </row>
    <row r="428">
      <c r="B428" s="36"/>
      <c r="C428" s="36"/>
    </row>
    <row r="429">
      <c r="B429" s="36"/>
      <c r="C429" s="36"/>
    </row>
    <row r="430">
      <c r="B430" s="36"/>
      <c r="C430" s="36"/>
    </row>
    <row r="431">
      <c r="B431" s="36"/>
      <c r="C431" s="36"/>
    </row>
    <row r="432">
      <c r="B432" s="36"/>
      <c r="C432" s="36"/>
    </row>
    <row r="433">
      <c r="B433" s="36"/>
      <c r="C433" s="36"/>
    </row>
    <row r="434">
      <c r="B434" s="36"/>
      <c r="C434" s="36"/>
    </row>
    <row r="435">
      <c r="B435" s="36"/>
      <c r="C435" s="36"/>
    </row>
    <row r="436">
      <c r="B436" s="36"/>
      <c r="C436" s="36"/>
    </row>
    <row r="437">
      <c r="B437" s="36"/>
      <c r="C437" s="36"/>
    </row>
    <row r="438">
      <c r="B438" s="36"/>
      <c r="C438" s="36"/>
    </row>
    <row r="439">
      <c r="B439" s="36"/>
      <c r="C439" s="36"/>
    </row>
    <row r="440">
      <c r="B440" s="36"/>
      <c r="C440" s="36"/>
    </row>
    <row r="441">
      <c r="B441" s="36"/>
      <c r="C441" s="36"/>
    </row>
    <row r="442">
      <c r="B442" s="36"/>
      <c r="C442" s="36"/>
    </row>
    <row r="443">
      <c r="B443" s="36"/>
      <c r="C443" s="36"/>
    </row>
    <row r="444">
      <c r="B444" s="36"/>
      <c r="C444" s="36"/>
    </row>
    <row r="445">
      <c r="B445" s="36"/>
      <c r="C445" s="36"/>
    </row>
    <row r="446">
      <c r="B446" s="36"/>
      <c r="C446" s="36"/>
    </row>
    <row r="447">
      <c r="B447" s="36"/>
      <c r="C447" s="36"/>
    </row>
    <row r="448">
      <c r="B448" s="36"/>
      <c r="C448" s="36"/>
    </row>
    <row r="449">
      <c r="B449" s="36"/>
      <c r="C449" s="36"/>
    </row>
    <row r="450">
      <c r="B450" s="36"/>
      <c r="C450" s="36"/>
    </row>
    <row r="451">
      <c r="B451" s="36"/>
      <c r="C451" s="36"/>
    </row>
    <row r="452">
      <c r="B452" s="36"/>
      <c r="C452" s="36"/>
    </row>
    <row r="453">
      <c r="B453" s="36"/>
      <c r="C453" s="36"/>
    </row>
    <row r="454">
      <c r="B454" s="36"/>
      <c r="C454" s="36"/>
    </row>
    <row r="455">
      <c r="B455" s="36"/>
      <c r="C455" s="36"/>
    </row>
    <row r="456">
      <c r="B456" s="36"/>
      <c r="C456" s="36"/>
    </row>
    <row r="457">
      <c r="B457" s="36"/>
      <c r="C457" s="36"/>
    </row>
    <row r="458">
      <c r="B458" s="36"/>
      <c r="C458" s="36"/>
    </row>
    <row r="459">
      <c r="B459" s="36"/>
      <c r="C459" s="36"/>
    </row>
    <row r="460">
      <c r="B460" s="36"/>
      <c r="C460" s="36"/>
    </row>
    <row r="461">
      <c r="B461" s="36"/>
      <c r="C461" s="36"/>
    </row>
    <row r="462">
      <c r="B462" s="36"/>
      <c r="C462" s="36"/>
    </row>
    <row r="463">
      <c r="B463" s="36"/>
      <c r="C463" s="36"/>
    </row>
    <row r="464">
      <c r="B464" s="36"/>
      <c r="C464" s="36"/>
    </row>
    <row r="465">
      <c r="B465" s="36"/>
      <c r="C465" s="36"/>
    </row>
    <row r="466">
      <c r="B466" s="36"/>
      <c r="C466" s="36"/>
    </row>
    <row r="467">
      <c r="B467" s="36"/>
      <c r="C467" s="36"/>
    </row>
    <row r="468">
      <c r="B468" s="36"/>
      <c r="C468" s="36"/>
    </row>
    <row r="469">
      <c r="B469" s="36"/>
      <c r="C469" s="36"/>
    </row>
    <row r="470">
      <c r="B470" s="36"/>
      <c r="C470" s="36"/>
    </row>
    <row r="471">
      <c r="B471" s="36"/>
      <c r="C471" s="36"/>
    </row>
    <row r="472">
      <c r="B472" s="36"/>
      <c r="C472" s="36"/>
    </row>
    <row r="473">
      <c r="B473" s="36"/>
      <c r="C473" s="36"/>
    </row>
    <row r="474">
      <c r="B474" s="36"/>
      <c r="C474" s="36"/>
    </row>
    <row r="475">
      <c r="B475" s="36"/>
      <c r="C475" s="36"/>
    </row>
    <row r="476">
      <c r="B476" s="36"/>
      <c r="C476" s="36"/>
    </row>
    <row r="477">
      <c r="B477" s="36"/>
      <c r="C477" s="36"/>
    </row>
    <row r="478">
      <c r="B478" s="36"/>
      <c r="C478" s="36"/>
    </row>
    <row r="479">
      <c r="B479" s="36"/>
      <c r="C479" s="36"/>
    </row>
    <row r="480">
      <c r="B480" s="36"/>
      <c r="C480" s="36"/>
    </row>
    <row r="481">
      <c r="B481" s="36"/>
      <c r="C481" s="36"/>
    </row>
    <row r="482">
      <c r="B482" s="36"/>
      <c r="C482" s="36"/>
    </row>
    <row r="483">
      <c r="B483" s="36"/>
      <c r="C483" s="36"/>
    </row>
    <row r="484">
      <c r="B484" s="36"/>
      <c r="C484" s="36"/>
    </row>
    <row r="485">
      <c r="B485" s="36"/>
      <c r="C485" s="36"/>
    </row>
    <row r="486">
      <c r="B486" s="36"/>
      <c r="C486" s="36"/>
    </row>
    <row r="487">
      <c r="B487" s="36"/>
      <c r="C487" s="36"/>
    </row>
    <row r="488">
      <c r="B488" s="36"/>
      <c r="C488" s="36"/>
    </row>
    <row r="489">
      <c r="B489" s="36"/>
      <c r="C489" s="36"/>
    </row>
    <row r="490">
      <c r="B490" s="36"/>
      <c r="C490" s="36"/>
    </row>
    <row r="491">
      <c r="B491" s="36"/>
      <c r="C491" s="36"/>
    </row>
    <row r="492">
      <c r="B492" s="36"/>
      <c r="C492" s="36"/>
    </row>
    <row r="493">
      <c r="B493" s="36"/>
      <c r="C493" s="36"/>
    </row>
    <row r="494">
      <c r="B494" s="36"/>
      <c r="C494" s="36"/>
    </row>
    <row r="495">
      <c r="B495" s="36"/>
      <c r="C495" s="36"/>
    </row>
    <row r="496">
      <c r="B496" s="36"/>
      <c r="C496" s="36"/>
    </row>
    <row r="497">
      <c r="B497" s="36"/>
      <c r="C497" s="36"/>
    </row>
    <row r="498">
      <c r="B498" s="36"/>
      <c r="C498" s="36"/>
    </row>
    <row r="499">
      <c r="B499" s="36"/>
      <c r="C499" s="36"/>
    </row>
    <row r="500">
      <c r="B500" s="36"/>
      <c r="C500" s="36"/>
    </row>
    <row r="501">
      <c r="B501" s="36"/>
      <c r="C501" s="36"/>
    </row>
    <row r="502">
      <c r="B502" s="36"/>
      <c r="C502" s="36"/>
    </row>
    <row r="503">
      <c r="B503" s="36"/>
      <c r="C503" s="36"/>
    </row>
    <row r="504">
      <c r="B504" s="36"/>
      <c r="C504" s="36"/>
    </row>
    <row r="505">
      <c r="B505" s="36"/>
      <c r="C505" s="36"/>
    </row>
    <row r="506">
      <c r="B506" s="36"/>
      <c r="C506" s="36"/>
    </row>
    <row r="507">
      <c r="B507" s="36"/>
      <c r="C507" s="36"/>
    </row>
    <row r="508">
      <c r="B508" s="36"/>
      <c r="C508" s="36"/>
    </row>
    <row r="509">
      <c r="B509" s="36"/>
      <c r="C509" s="36"/>
    </row>
    <row r="510">
      <c r="B510" s="36"/>
      <c r="C510" s="36"/>
    </row>
    <row r="511">
      <c r="B511" s="36"/>
      <c r="C511" s="36"/>
    </row>
    <row r="512">
      <c r="B512" s="36"/>
      <c r="C512" s="36"/>
    </row>
    <row r="513">
      <c r="B513" s="36"/>
      <c r="C513" s="36"/>
    </row>
    <row r="514">
      <c r="B514" s="36"/>
      <c r="C514" s="36"/>
    </row>
    <row r="515">
      <c r="B515" s="36"/>
      <c r="C515" s="36"/>
    </row>
    <row r="516">
      <c r="B516" s="36"/>
      <c r="C516" s="36"/>
    </row>
    <row r="517">
      <c r="B517" s="36"/>
      <c r="C517" s="36"/>
    </row>
    <row r="518">
      <c r="B518" s="36"/>
      <c r="C518" s="36"/>
    </row>
    <row r="519">
      <c r="B519" s="36"/>
      <c r="C519" s="36"/>
    </row>
    <row r="520">
      <c r="B520" s="36"/>
      <c r="C520" s="36"/>
    </row>
    <row r="521">
      <c r="B521" s="36"/>
      <c r="C521" s="36"/>
    </row>
    <row r="522">
      <c r="B522" s="36"/>
      <c r="C522" s="36"/>
    </row>
    <row r="523">
      <c r="B523" s="36"/>
      <c r="C523" s="36"/>
    </row>
    <row r="524">
      <c r="B524" s="36"/>
      <c r="C524" s="36"/>
    </row>
    <row r="525">
      <c r="B525" s="36"/>
      <c r="C525" s="36"/>
    </row>
    <row r="526">
      <c r="B526" s="36"/>
      <c r="C526" s="36"/>
    </row>
    <row r="527">
      <c r="B527" s="36"/>
      <c r="C527" s="36"/>
    </row>
    <row r="528">
      <c r="B528" s="36"/>
      <c r="C528" s="36"/>
    </row>
    <row r="529">
      <c r="B529" s="36"/>
      <c r="C529" s="36"/>
    </row>
    <row r="530">
      <c r="B530" s="36"/>
      <c r="C530" s="36"/>
    </row>
    <row r="531">
      <c r="B531" s="36"/>
      <c r="C531" s="36"/>
    </row>
    <row r="532">
      <c r="B532" s="36"/>
      <c r="C532" s="36"/>
    </row>
    <row r="533">
      <c r="B533" s="36"/>
      <c r="C533" s="36"/>
    </row>
    <row r="534">
      <c r="B534" s="36"/>
      <c r="C534" s="36"/>
    </row>
    <row r="535">
      <c r="B535" s="36"/>
      <c r="C535" s="36"/>
    </row>
    <row r="536">
      <c r="B536" s="36"/>
      <c r="C536" s="36"/>
    </row>
    <row r="537">
      <c r="B537" s="36"/>
      <c r="C537" s="36"/>
    </row>
    <row r="538">
      <c r="B538" s="36"/>
      <c r="C538" s="36"/>
    </row>
    <row r="539">
      <c r="B539" s="36"/>
      <c r="C539" s="36"/>
    </row>
    <row r="540">
      <c r="B540" s="36"/>
      <c r="C540" s="36"/>
    </row>
    <row r="541">
      <c r="B541" s="36"/>
      <c r="C541" s="36"/>
    </row>
    <row r="542">
      <c r="B542" s="36"/>
      <c r="C542" s="36"/>
    </row>
    <row r="543">
      <c r="B543" s="36"/>
      <c r="C543" s="36"/>
    </row>
    <row r="544">
      <c r="B544" s="36"/>
      <c r="C544" s="36"/>
    </row>
    <row r="545">
      <c r="B545" s="36"/>
      <c r="C545" s="36"/>
    </row>
    <row r="546">
      <c r="B546" s="36"/>
      <c r="C546" s="36"/>
    </row>
    <row r="547">
      <c r="B547" s="36"/>
      <c r="C547" s="36"/>
    </row>
    <row r="548">
      <c r="B548" s="36"/>
      <c r="C548" s="36"/>
    </row>
    <row r="549">
      <c r="B549" s="36"/>
      <c r="C549" s="36"/>
    </row>
    <row r="550">
      <c r="B550" s="36"/>
      <c r="C550" s="36"/>
    </row>
    <row r="551">
      <c r="B551" s="36"/>
      <c r="C551" s="36"/>
    </row>
    <row r="552">
      <c r="B552" s="36"/>
      <c r="C552" s="36"/>
    </row>
    <row r="553">
      <c r="B553" s="36"/>
      <c r="C553" s="36"/>
    </row>
    <row r="554">
      <c r="B554" s="36"/>
      <c r="C554" s="36"/>
    </row>
    <row r="555">
      <c r="B555" s="36"/>
      <c r="C555" s="36"/>
    </row>
    <row r="556">
      <c r="B556" s="36"/>
      <c r="C556" s="36"/>
    </row>
    <row r="557">
      <c r="B557" s="36"/>
      <c r="C557" s="36"/>
    </row>
    <row r="558">
      <c r="B558" s="36"/>
      <c r="C558" s="36"/>
    </row>
    <row r="559">
      <c r="B559" s="36"/>
      <c r="C559" s="36"/>
    </row>
    <row r="560">
      <c r="B560" s="36"/>
      <c r="C560" s="36"/>
    </row>
    <row r="561">
      <c r="B561" s="36"/>
      <c r="C561" s="36"/>
    </row>
    <row r="562">
      <c r="B562" s="36"/>
      <c r="C562" s="36"/>
    </row>
    <row r="563">
      <c r="B563" s="36"/>
      <c r="C563" s="36"/>
    </row>
    <row r="564">
      <c r="B564" s="36"/>
      <c r="C564" s="36"/>
    </row>
    <row r="565">
      <c r="B565" s="36"/>
      <c r="C565" s="36"/>
    </row>
    <row r="566">
      <c r="B566" s="36"/>
      <c r="C566" s="36"/>
    </row>
    <row r="567">
      <c r="B567" s="36"/>
      <c r="C567" s="36"/>
    </row>
    <row r="568">
      <c r="B568" s="36"/>
      <c r="C568" s="36"/>
    </row>
    <row r="569">
      <c r="B569" s="36"/>
      <c r="C569" s="36"/>
    </row>
    <row r="570">
      <c r="B570" s="36"/>
      <c r="C570" s="36"/>
    </row>
    <row r="571">
      <c r="B571" s="36"/>
      <c r="C571" s="36"/>
    </row>
    <row r="572">
      <c r="B572" s="36"/>
      <c r="C572" s="36"/>
    </row>
    <row r="573">
      <c r="B573" s="36"/>
      <c r="C573" s="36"/>
    </row>
    <row r="574">
      <c r="B574" s="36"/>
      <c r="C574" s="36"/>
    </row>
    <row r="575">
      <c r="B575" s="36"/>
      <c r="C575" s="36"/>
    </row>
    <row r="576">
      <c r="B576" s="36"/>
      <c r="C576" s="36"/>
    </row>
    <row r="577">
      <c r="B577" s="36"/>
      <c r="C577" s="36"/>
    </row>
    <row r="578">
      <c r="B578" s="36"/>
      <c r="C578" s="36"/>
    </row>
    <row r="579">
      <c r="B579" s="36"/>
      <c r="C579" s="36"/>
    </row>
    <row r="580">
      <c r="B580" s="36"/>
      <c r="C580" s="36"/>
    </row>
    <row r="581">
      <c r="B581" s="36"/>
      <c r="C581" s="36"/>
    </row>
    <row r="582">
      <c r="B582" s="36"/>
      <c r="C582" s="36"/>
    </row>
    <row r="583">
      <c r="B583" s="36"/>
      <c r="C583" s="36"/>
    </row>
    <row r="584">
      <c r="B584" s="36"/>
      <c r="C584" s="36"/>
    </row>
    <row r="585">
      <c r="B585" s="36"/>
      <c r="C585" s="36"/>
    </row>
    <row r="586">
      <c r="B586" s="36"/>
      <c r="C586" s="36"/>
    </row>
    <row r="587">
      <c r="B587" s="36"/>
      <c r="C587" s="36"/>
    </row>
    <row r="588">
      <c r="B588" s="36"/>
      <c r="C588" s="36"/>
    </row>
    <row r="589">
      <c r="B589" s="36"/>
      <c r="C589" s="36"/>
    </row>
    <row r="590">
      <c r="B590" s="36"/>
      <c r="C590" s="36"/>
    </row>
    <row r="591">
      <c r="B591" s="36"/>
      <c r="C591" s="36"/>
    </row>
    <row r="592">
      <c r="B592" s="36"/>
      <c r="C592" s="36"/>
    </row>
    <row r="593">
      <c r="B593" s="36"/>
      <c r="C593" s="36"/>
    </row>
    <row r="594">
      <c r="B594" s="36"/>
      <c r="C594" s="36"/>
    </row>
    <row r="595">
      <c r="B595" s="36"/>
      <c r="C595" s="36"/>
    </row>
    <row r="596">
      <c r="B596" s="36"/>
      <c r="C596" s="36"/>
    </row>
    <row r="597">
      <c r="B597" s="36"/>
      <c r="C597" s="36"/>
    </row>
    <row r="598">
      <c r="B598" s="36"/>
      <c r="C598" s="36"/>
    </row>
    <row r="599">
      <c r="B599" s="36"/>
      <c r="C599" s="36"/>
    </row>
    <row r="600">
      <c r="B600" s="36"/>
      <c r="C600" s="36"/>
    </row>
    <row r="601">
      <c r="B601" s="36"/>
      <c r="C601" s="36"/>
    </row>
    <row r="602">
      <c r="B602" s="36"/>
      <c r="C602" s="36"/>
    </row>
    <row r="603">
      <c r="B603" s="36"/>
      <c r="C603" s="36"/>
    </row>
    <row r="604">
      <c r="B604" s="36"/>
      <c r="C604" s="36"/>
    </row>
    <row r="605">
      <c r="B605" s="36"/>
      <c r="C605" s="36"/>
    </row>
    <row r="606">
      <c r="B606" s="36"/>
      <c r="C606" s="36"/>
    </row>
    <row r="607">
      <c r="B607" s="36"/>
      <c r="C607" s="36"/>
    </row>
    <row r="608">
      <c r="B608" s="36"/>
      <c r="C608" s="36"/>
    </row>
    <row r="609">
      <c r="B609" s="36"/>
      <c r="C609" s="36"/>
    </row>
    <row r="610">
      <c r="B610" s="36"/>
      <c r="C610" s="36"/>
    </row>
    <row r="611">
      <c r="B611" s="36"/>
      <c r="C611" s="36"/>
    </row>
    <row r="612">
      <c r="B612" s="36"/>
      <c r="C612" s="36"/>
    </row>
    <row r="613">
      <c r="B613" s="36"/>
      <c r="C613" s="36"/>
    </row>
    <row r="614">
      <c r="B614" s="36"/>
      <c r="C614" s="36"/>
    </row>
    <row r="615">
      <c r="B615" s="36"/>
      <c r="C615" s="36"/>
    </row>
    <row r="616">
      <c r="B616" s="36"/>
      <c r="C616" s="36"/>
    </row>
    <row r="617">
      <c r="B617" s="36"/>
      <c r="C617" s="36"/>
    </row>
    <row r="618">
      <c r="B618" s="36"/>
      <c r="C618" s="36"/>
    </row>
    <row r="619">
      <c r="B619" s="36"/>
      <c r="C619" s="36"/>
    </row>
    <row r="620">
      <c r="B620" s="36"/>
      <c r="C620" s="36"/>
    </row>
    <row r="621">
      <c r="B621" s="36"/>
      <c r="C621" s="36"/>
    </row>
    <row r="622">
      <c r="B622" s="36"/>
      <c r="C622" s="36"/>
    </row>
    <row r="623">
      <c r="B623" s="36"/>
      <c r="C623" s="36"/>
    </row>
    <row r="624">
      <c r="B624" s="36"/>
      <c r="C624" s="36"/>
    </row>
    <row r="625">
      <c r="B625" s="36"/>
      <c r="C625" s="36"/>
    </row>
    <row r="626">
      <c r="B626" s="36"/>
      <c r="C626" s="36"/>
    </row>
    <row r="627">
      <c r="B627" s="36"/>
      <c r="C627" s="36"/>
    </row>
    <row r="628">
      <c r="B628" s="36"/>
      <c r="C628" s="36"/>
    </row>
    <row r="629">
      <c r="B629" s="36"/>
      <c r="C629" s="36"/>
    </row>
    <row r="630">
      <c r="B630" s="36"/>
      <c r="C630" s="36"/>
    </row>
    <row r="631">
      <c r="B631" s="36"/>
      <c r="C631" s="36"/>
    </row>
    <row r="632">
      <c r="B632" s="36"/>
      <c r="C632" s="36"/>
    </row>
    <row r="633">
      <c r="B633" s="36"/>
      <c r="C633" s="36"/>
    </row>
    <row r="634">
      <c r="B634" s="36"/>
      <c r="C634" s="36"/>
    </row>
    <row r="635">
      <c r="B635" s="36"/>
      <c r="C635" s="36"/>
    </row>
    <row r="636">
      <c r="B636" s="36"/>
      <c r="C636" s="36"/>
    </row>
    <row r="637">
      <c r="B637" s="36"/>
      <c r="C637" s="36"/>
    </row>
    <row r="638">
      <c r="B638" s="36"/>
      <c r="C638" s="36"/>
    </row>
    <row r="639">
      <c r="B639" s="36"/>
      <c r="C639" s="36"/>
    </row>
    <row r="640">
      <c r="B640" s="36"/>
      <c r="C640" s="36"/>
    </row>
    <row r="641">
      <c r="B641" s="36"/>
      <c r="C641" s="36"/>
    </row>
    <row r="642">
      <c r="B642" s="36"/>
      <c r="C642" s="36"/>
    </row>
    <row r="643">
      <c r="B643" s="36"/>
      <c r="C643" s="36"/>
    </row>
    <row r="644">
      <c r="B644" s="36"/>
      <c r="C644" s="36"/>
    </row>
    <row r="645">
      <c r="B645" s="36"/>
      <c r="C645" s="36"/>
    </row>
    <row r="646">
      <c r="B646" s="36"/>
      <c r="C646" s="36"/>
    </row>
    <row r="647">
      <c r="B647" s="36"/>
      <c r="C647" s="36"/>
    </row>
    <row r="648">
      <c r="B648" s="36"/>
      <c r="C648" s="36"/>
    </row>
    <row r="649">
      <c r="B649" s="36"/>
      <c r="C649" s="36"/>
    </row>
    <row r="650">
      <c r="B650" s="36"/>
      <c r="C650" s="36"/>
    </row>
    <row r="651">
      <c r="B651" s="36"/>
      <c r="C651" s="36"/>
    </row>
    <row r="652">
      <c r="B652" s="36"/>
      <c r="C652" s="36"/>
    </row>
    <row r="653">
      <c r="B653" s="36"/>
      <c r="C653" s="36"/>
    </row>
    <row r="654">
      <c r="B654" s="36"/>
      <c r="C654" s="36"/>
    </row>
    <row r="655">
      <c r="B655" s="36"/>
      <c r="C655" s="36"/>
    </row>
    <row r="656">
      <c r="B656" s="36"/>
      <c r="C656" s="36"/>
    </row>
    <row r="657">
      <c r="B657" s="36"/>
      <c r="C657" s="36"/>
    </row>
    <row r="658">
      <c r="B658" s="36"/>
      <c r="C658" s="36"/>
    </row>
    <row r="659">
      <c r="B659" s="36"/>
      <c r="C659" s="36"/>
    </row>
    <row r="660">
      <c r="B660" s="36"/>
      <c r="C660" s="36"/>
    </row>
    <row r="661">
      <c r="B661" s="36"/>
      <c r="C661" s="36"/>
    </row>
    <row r="662">
      <c r="B662" s="36"/>
      <c r="C662" s="36"/>
    </row>
    <row r="663">
      <c r="B663" s="36"/>
      <c r="C663" s="36"/>
    </row>
    <row r="664">
      <c r="B664" s="36"/>
      <c r="C664" s="36"/>
    </row>
    <row r="665">
      <c r="B665" s="36"/>
      <c r="C665" s="36"/>
    </row>
    <row r="666">
      <c r="B666" s="36"/>
      <c r="C666" s="36"/>
    </row>
    <row r="667">
      <c r="B667" s="36"/>
      <c r="C667" s="36"/>
    </row>
    <row r="668">
      <c r="B668" s="36"/>
      <c r="C668" s="36"/>
    </row>
    <row r="669">
      <c r="B669" s="36"/>
      <c r="C669" s="36"/>
    </row>
    <row r="670">
      <c r="B670" s="36"/>
      <c r="C670" s="36"/>
    </row>
    <row r="671">
      <c r="B671" s="36"/>
      <c r="C671" s="36"/>
    </row>
    <row r="672">
      <c r="B672" s="36"/>
      <c r="C672" s="36"/>
    </row>
    <row r="673">
      <c r="B673" s="36"/>
      <c r="C673" s="36"/>
    </row>
    <row r="674">
      <c r="B674" s="36"/>
      <c r="C674" s="36"/>
    </row>
    <row r="675">
      <c r="B675" s="36"/>
      <c r="C675" s="36"/>
    </row>
    <row r="676">
      <c r="B676" s="36"/>
      <c r="C676" s="36"/>
    </row>
    <row r="677">
      <c r="B677" s="36"/>
      <c r="C677" s="36"/>
    </row>
    <row r="678">
      <c r="B678" s="36"/>
      <c r="C678" s="36"/>
    </row>
    <row r="679">
      <c r="B679" s="36"/>
      <c r="C679" s="36"/>
    </row>
    <row r="680">
      <c r="B680" s="36"/>
      <c r="C680" s="36"/>
    </row>
    <row r="681">
      <c r="B681" s="36"/>
      <c r="C681" s="36"/>
    </row>
    <row r="682">
      <c r="B682" s="36"/>
      <c r="C682" s="36"/>
    </row>
    <row r="683">
      <c r="B683" s="36"/>
      <c r="C683" s="36"/>
    </row>
    <row r="684">
      <c r="B684" s="36"/>
      <c r="C684" s="36"/>
    </row>
    <row r="685">
      <c r="B685" s="36"/>
      <c r="C685" s="36"/>
    </row>
    <row r="686">
      <c r="B686" s="36"/>
      <c r="C686" s="36"/>
    </row>
    <row r="687">
      <c r="B687" s="36"/>
      <c r="C687" s="36"/>
    </row>
    <row r="688">
      <c r="B688" s="36"/>
      <c r="C688" s="36"/>
    </row>
    <row r="689">
      <c r="B689" s="36"/>
      <c r="C689" s="36"/>
    </row>
    <row r="690">
      <c r="B690" s="36"/>
      <c r="C690" s="36"/>
    </row>
    <row r="691">
      <c r="B691" s="36"/>
      <c r="C691" s="36"/>
    </row>
    <row r="692">
      <c r="B692" s="36"/>
      <c r="C692" s="36"/>
    </row>
    <row r="693">
      <c r="B693" s="36"/>
      <c r="C693" s="36"/>
    </row>
    <row r="694">
      <c r="B694" s="36"/>
      <c r="C694" s="36"/>
    </row>
    <row r="695">
      <c r="B695" s="36"/>
      <c r="C695" s="36"/>
    </row>
    <row r="696">
      <c r="B696" s="36"/>
      <c r="C696" s="36"/>
    </row>
    <row r="697">
      <c r="B697" s="36"/>
      <c r="C697" s="36"/>
    </row>
    <row r="698">
      <c r="B698" s="36"/>
      <c r="C698" s="36"/>
    </row>
    <row r="699">
      <c r="B699" s="36"/>
      <c r="C699" s="36"/>
    </row>
    <row r="700">
      <c r="B700" s="36"/>
      <c r="C700" s="36"/>
    </row>
    <row r="701">
      <c r="B701" s="36"/>
      <c r="C701" s="36"/>
    </row>
    <row r="702">
      <c r="B702" s="36"/>
      <c r="C702" s="36"/>
    </row>
    <row r="703">
      <c r="B703" s="36"/>
      <c r="C703" s="36"/>
    </row>
    <row r="704">
      <c r="B704" s="36"/>
      <c r="C704" s="36"/>
    </row>
    <row r="705">
      <c r="B705" s="36"/>
      <c r="C705" s="36"/>
    </row>
    <row r="706">
      <c r="B706" s="36"/>
      <c r="C706" s="36"/>
    </row>
    <row r="707">
      <c r="B707" s="36"/>
      <c r="C707" s="36"/>
    </row>
    <row r="708">
      <c r="B708" s="36"/>
      <c r="C708" s="36"/>
    </row>
    <row r="709">
      <c r="B709" s="36"/>
      <c r="C709" s="36"/>
    </row>
    <row r="710">
      <c r="B710" s="36"/>
      <c r="C710" s="36"/>
    </row>
    <row r="711">
      <c r="B711" s="36"/>
      <c r="C711" s="36"/>
    </row>
    <row r="712">
      <c r="B712" s="36"/>
      <c r="C712" s="36"/>
    </row>
    <row r="713">
      <c r="B713" s="36"/>
      <c r="C713" s="36"/>
    </row>
    <row r="714">
      <c r="B714" s="36"/>
      <c r="C714" s="36"/>
    </row>
    <row r="715">
      <c r="B715" s="36"/>
      <c r="C715" s="36"/>
    </row>
    <row r="716">
      <c r="B716" s="36"/>
      <c r="C716" s="36"/>
    </row>
    <row r="717">
      <c r="B717" s="36"/>
      <c r="C717" s="36"/>
    </row>
    <row r="718">
      <c r="B718" s="36"/>
      <c r="C718" s="36"/>
    </row>
    <row r="719">
      <c r="B719" s="36"/>
      <c r="C719" s="36"/>
    </row>
    <row r="720">
      <c r="B720" s="36"/>
      <c r="C720" s="36"/>
    </row>
    <row r="721">
      <c r="B721" s="36"/>
      <c r="C721" s="36"/>
    </row>
    <row r="722">
      <c r="B722" s="36"/>
      <c r="C722" s="36"/>
    </row>
    <row r="723">
      <c r="B723" s="36"/>
      <c r="C723" s="36"/>
    </row>
    <row r="724">
      <c r="B724" s="36"/>
      <c r="C724" s="36"/>
    </row>
    <row r="725">
      <c r="B725" s="36"/>
      <c r="C725" s="36"/>
    </row>
    <row r="726">
      <c r="B726" s="36"/>
      <c r="C726" s="36"/>
    </row>
    <row r="727">
      <c r="B727" s="36"/>
      <c r="C727" s="36"/>
    </row>
    <row r="728">
      <c r="B728" s="36"/>
      <c r="C728" s="36"/>
    </row>
    <row r="729">
      <c r="B729" s="36"/>
      <c r="C729" s="36"/>
    </row>
    <row r="730">
      <c r="B730" s="36"/>
      <c r="C730" s="36"/>
    </row>
    <row r="731">
      <c r="B731" s="36"/>
      <c r="C731" s="36"/>
    </row>
    <row r="732">
      <c r="B732" s="36"/>
      <c r="C732" s="36"/>
    </row>
    <row r="733">
      <c r="B733" s="36"/>
      <c r="C733" s="36"/>
    </row>
    <row r="734">
      <c r="B734" s="36"/>
      <c r="C734" s="36"/>
    </row>
    <row r="735">
      <c r="B735" s="36"/>
      <c r="C735" s="36"/>
    </row>
    <row r="736">
      <c r="B736" s="36"/>
      <c r="C736" s="36"/>
    </row>
    <row r="737">
      <c r="B737" s="36"/>
      <c r="C737" s="36"/>
    </row>
    <row r="738">
      <c r="B738" s="36"/>
      <c r="C738" s="36"/>
    </row>
    <row r="739">
      <c r="B739" s="36"/>
      <c r="C739" s="36"/>
    </row>
    <row r="740">
      <c r="B740" s="36"/>
      <c r="C740" s="36"/>
    </row>
    <row r="741">
      <c r="B741" s="36"/>
      <c r="C741" s="36"/>
    </row>
    <row r="742">
      <c r="B742" s="36"/>
      <c r="C742" s="36"/>
    </row>
    <row r="743">
      <c r="B743" s="36"/>
      <c r="C743" s="36"/>
    </row>
    <row r="744">
      <c r="B744" s="36"/>
      <c r="C744" s="36"/>
    </row>
    <row r="745">
      <c r="B745" s="36"/>
      <c r="C745" s="36"/>
    </row>
    <row r="746">
      <c r="B746" s="36"/>
      <c r="C746" s="36"/>
    </row>
    <row r="747">
      <c r="B747" s="36"/>
      <c r="C747" s="36"/>
    </row>
    <row r="748">
      <c r="B748" s="36"/>
      <c r="C748" s="36"/>
    </row>
    <row r="749">
      <c r="B749" s="36"/>
      <c r="C749" s="36"/>
    </row>
    <row r="750">
      <c r="B750" s="36"/>
      <c r="C750" s="36"/>
    </row>
    <row r="751">
      <c r="B751" s="36"/>
      <c r="C751" s="36"/>
    </row>
    <row r="752">
      <c r="B752" s="36"/>
      <c r="C752" s="36"/>
    </row>
    <row r="753">
      <c r="B753" s="36"/>
      <c r="C753" s="36"/>
    </row>
    <row r="754">
      <c r="B754" s="36"/>
      <c r="C754" s="36"/>
    </row>
    <row r="755">
      <c r="B755" s="36"/>
      <c r="C755" s="36"/>
    </row>
    <row r="756">
      <c r="B756" s="36"/>
      <c r="C756" s="36"/>
    </row>
    <row r="757">
      <c r="B757" s="36"/>
      <c r="C757" s="36"/>
    </row>
    <row r="758">
      <c r="B758" s="36"/>
      <c r="C758" s="36"/>
    </row>
    <row r="759">
      <c r="B759" s="36"/>
      <c r="C759" s="36"/>
    </row>
    <row r="760">
      <c r="B760" s="36"/>
      <c r="C760" s="36"/>
    </row>
    <row r="761">
      <c r="B761" s="36"/>
      <c r="C761" s="36"/>
    </row>
    <row r="762">
      <c r="B762" s="36"/>
      <c r="C762" s="36"/>
    </row>
    <row r="763">
      <c r="B763" s="36"/>
      <c r="C763" s="36"/>
    </row>
    <row r="764">
      <c r="B764" s="36"/>
      <c r="C764" s="36"/>
    </row>
    <row r="765">
      <c r="B765" s="36"/>
      <c r="C765" s="36"/>
    </row>
    <row r="766">
      <c r="B766" s="36"/>
      <c r="C766" s="36"/>
    </row>
    <row r="767">
      <c r="B767" s="36"/>
      <c r="C767" s="36"/>
    </row>
    <row r="768">
      <c r="B768" s="36"/>
      <c r="C768" s="36"/>
    </row>
    <row r="769">
      <c r="B769" s="36"/>
      <c r="C769" s="36"/>
    </row>
    <row r="770">
      <c r="B770" s="36"/>
      <c r="C770" s="36"/>
    </row>
    <row r="771">
      <c r="B771" s="36"/>
      <c r="C771" s="36"/>
    </row>
    <row r="772">
      <c r="B772" s="36"/>
      <c r="C772" s="36"/>
    </row>
    <row r="773">
      <c r="B773" s="36"/>
      <c r="C773" s="36"/>
    </row>
    <row r="774">
      <c r="B774" s="36"/>
      <c r="C774" s="36"/>
    </row>
    <row r="775">
      <c r="B775" s="36"/>
      <c r="C775" s="36"/>
    </row>
    <row r="776">
      <c r="B776" s="36"/>
      <c r="C776" s="36"/>
    </row>
    <row r="777">
      <c r="B777" s="36"/>
      <c r="C777" s="36"/>
    </row>
    <row r="778">
      <c r="B778" s="36"/>
      <c r="C778" s="36"/>
    </row>
    <row r="779">
      <c r="B779" s="36"/>
      <c r="C779" s="36"/>
    </row>
    <row r="780">
      <c r="B780" s="36"/>
      <c r="C780" s="36"/>
    </row>
    <row r="781">
      <c r="B781" s="36"/>
      <c r="C781" s="36"/>
    </row>
    <row r="782">
      <c r="B782" s="36"/>
      <c r="C782" s="36"/>
    </row>
    <row r="783">
      <c r="B783" s="36"/>
      <c r="C783" s="36"/>
    </row>
    <row r="784">
      <c r="B784" s="36"/>
      <c r="C784" s="36"/>
    </row>
    <row r="785">
      <c r="B785" s="36"/>
      <c r="C785" s="36"/>
    </row>
    <row r="786">
      <c r="B786" s="36"/>
      <c r="C786" s="36"/>
    </row>
    <row r="787">
      <c r="B787" s="36"/>
      <c r="C787" s="36"/>
    </row>
    <row r="788">
      <c r="B788" s="36"/>
      <c r="C788" s="36"/>
    </row>
    <row r="789">
      <c r="B789" s="36"/>
      <c r="C789" s="36"/>
    </row>
    <row r="790">
      <c r="B790" s="36"/>
      <c r="C790" s="36"/>
    </row>
    <row r="791">
      <c r="B791" s="36"/>
      <c r="C791" s="36"/>
    </row>
    <row r="792">
      <c r="B792" s="36"/>
      <c r="C792" s="36"/>
    </row>
    <row r="793">
      <c r="B793" s="36"/>
      <c r="C793" s="36"/>
    </row>
    <row r="794">
      <c r="B794" s="36"/>
      <c r="C794" s="36"/>
    </row>
    <row r="795">
      <c r="B795" s="36"/>
      <c r="C795" s="36"/>
    </row>
    <row r="796">
      <c r="B796" s="36"/>
      <c r="C796" s="36"/>
    </row>
    <row r="797">
      <c r="B797" s="36"/>
      <c r="C797" s="36"/>
    </row>
    <row r="798">
      <c r="B798" s="36"/>
      <c r="C798" s="36"/>
    </row>
    <row r="799">
      <c r="B799" s="36"/>
      <c r="C799" s="36"/>
    </row>
    <row r="800">
      <c r="B800" s="36"/>
      <c r="C800" s="36"/>
    </row>
    <row r="801">
      <c r="B801" s="36"/>
      <c r="C801" s="36"/>
    </row>
    <row r="802">
      <c r="B802" s="36"/>
      <c r="C802" s="36"/>
    </row>
    <row r="803">
      <c r="B803" s="36"/>
      <c r="C803" s="36"/>
    </row>
    <row r="804">
      <c r="B804" s="36"/>
      <c r="C804" s="36"/>
    </row>
    <row r="805">
      <c r="B805" s="36"/>
      <c r="C805" s="36"/>
    </row>
    <row r="806">
      <c r="B806" s="36"/>
      <c r="C806" s="36"/>
    </row>
    <row r="807">
      <c r="B807" s="36"/>
      <c r="C807" s="36"/>
    </row>
    <row r="808">
      <c r="B808" s="36"/>
      <c r="C808" s="36"/>
    </row>
    <row r="809">
      <c r="B809" s="36"/>
      <c r="C809" s="36"/>
    </row>
    <row r="810">
      <c r="B810" s="36"/>
      <c r="C810" s="36"/>
    </row>
    <row r="811">
      <c r="B811" s="36"/>
      <c r="C811" s="36"/>
    </row>
    <row r="812">
      <c r="B812" s="36"/>
      <c r="C812" s="36"/>
    </row>
    <row r="813">
      <c r="B813" s="36"/>
      <c r="C813" s="36"/>
    </row>
    <row r="814">
      <c r="B814" s="36"/>
      <c r="C814" s="36"/>
    </row>
    <row r="815">
      <c r="B815" s="36"/>
      <c r="C815" s="36"/>
    </row>
    <row r="816">
      <c r="B816" s="36"/>
      <c r="C816" s="36"/>
    </row>
    <row r="817">
      <c r="B817" s="36"/>
      <c r="C817" s="36"/>
    </row>
    <row r="818">
      <c r="B818" s="36"/>
      <c r="C818" s="36"/>
    </row>
    <row r="819">
      <c r="B819" s="36"/>
      <c r="C819" s="36"/>
    </row>
    <row r="820">
      <c r="B820" s="36"/>
      <c r="C820" s="36"/>
    </row>
    <row r="821">
      <c r="B821" s="36"/>
      <c r="C821" s="36"/>
    </row>
    <row r="822">
      <c r="B822" s="36"/>
      <c r="C822" s="36"/>
    </row>
    <row r="823">
      <c r="B823" s="36"/>
      <c r="C823" s="36"/>
    </row>
    <row r="824">
      <c r="B824" s="36"/>
      <c r="C824" s="36"/>
    </row>
    <row r="825">
      <c r="B825" s="36"/>
      <c r="C825" s="36"/>
    </row>
    <row r="826">
      <c r="B826" s="36"/>
      <c r="C826" s="36"/>
    </row>
    <row r="827">
      <c r="B827" s="36"/>
      <c r="C827" s="36"/>
    </row>
    <row r="828">
      <c r="B828" s="36"/>
      <c r="C828" s="36"/>
    </row>
    <row r="829">
      <c r="B829" s="36"/>
      <c r="C829" s="36"/>
    </row>
    <row r="830">
      <c r="B830" s="36"/>
      <c r="C830" s="36"/>
    </row>
    <row r="831">
      <c r="B831" s="36"/>
      <c r="C831" s="36"/>
    </row>
    <row r="832">
      <c r="B832" s="36"/>
      <c r="C832" s="36"/>
    </row>
    <row r="833">
      <c r="B833" s="36"/>
      <c r="C833" s="36"/>
    </row>
    <row r="834">
      <c r="B834" s="36"/>
      <c r="C834" s="36"/>
    </row>
    <row r="835">
      <c r="B835" s="36"/>
      <c r="C835" s="36"/>
    </row>
    <row r="836">
      <c r="B836" s="36"/>
      <c r="C836" s="36"/>
    </row>
    <row r="837">
      <c r="B837" s="36"/>
      <c r="C837" s="36"/>
    </row>
    <row r="838">
      <c r="B838" s="36"/>
      <c r="C838" s="36"/>
    </row>
    <row r="839">
      <c r="B839" s="36"/>
      <c r="C839" s="36"/>
    </row>
    <row r="840">
      <c r="B840" s="36"/>
      <c r="C840" s="36"/>
    </row>
    <row r="841">
      <c r="B841" s="36"/>
      <c r="C841" s="36"/>
    </row>
    <row r="842">
      <c r="B842" s="36"/>
      <c r="C842" s="36"/>
    </row>
    <row r="843">
      <c r="B843" s="36"/>
      <c r="C843" s="36"/>
    </row>
    <row r="844">
      <c r="B844" s="36"/>
      <c r="C844" s="36"/>
    </row>
    <row r="845">
      <c r="B845" s="36"/>
      <c r="C845" s="36"/>
    </row>
    <row r="846">
      <c r="B846" s="36"/>
      <c r="C846" s="36"/>
    </row>
    <row r="847">
      <c r="B847" s="36"/>
      <c r="C847" s="36"/>
    </row>
    <row r="848">
      <c r="B848" s="36"/>
      <c r="C848" s="36"/>
    </row>
    <row r="849">
      <c r="B849" s="36"/>
      <c r="C849" s="36"/>
    </row>
    <row r="850">
      <c r="B850" s="36"/>
      <c r="C850" s="36"/>
    </row>
    <row r="851">
      <c r="B851" s="36"/>
      <c r="C851" s="36"/>
    </row>
    <row r="852">
      <c r="B852" s="36"/>
      <c r="C852" s="36"/>
    </row>
    <row r="853">
      <c r="B853" s="36"/>
      <c r="C853" s="36"/>
    </row>
    <row r="854">
      <c r="B854" s="36"/>
      <c r="C854" s="36"/>
    </row>
    <row r="855">
      <c r="B855" s="36"/>
      <c r="C855" s="36"/>
    </row>
    <row r="856">
      <c r="B856" s="36"/>
      <c r="C856" s="36"/>
    </row>
    <row r="857">
      <c r="B857" s="36"/>
      <c r="C857" s="36"/>
    </row>
    <row r="858">
      <c r="B858" s="36"/>
      <c r="C858" s="36"/>
    </row>
    <row r="859">
      <c r="B859" s="36"/>
      <c r="C859" s="36"/>
    </row>
    <row r="860">
      <c r="B860" s="36"/>
      <c r="C860" s="36"/>
    </row>
    <row r="861">
      <c r="B861" s="36"/>
      <c r="C861" s="36"/>
    </row>
    <row r="862">
      <c r="B862" s="36"/>
      <c r="C862" s="36"/>
    </row>
    <row r="863">
      <c r="B863" s="36"/>
      <c r="C863" s="36"/>
    </row>
    <row r="864">
      <c r="B864" s="36"/>
      <c r="C864" s="36"/>
    </row>
    <row r="865">
      <c r="B865" s="36"/>
      <c r="C865" s="36"/>
    </row>
    <row r="866">
      <c r="B866" s="36"/>
      <c r="C866" s="36"/>
    </row>
    <row r="867">
      <c r="B867" s="36"/>
      <c r="C867" s="36"/>
    </row>
    <row r="868">
      <c r="B868" s="36"/>
      <c r="C868" s="36"/>
    </row>
    <row r="869">
      <c r="B869" s="36"/>
      <c r="C869" s="36"/>
    </row>
    <row r="870">
      <c r="B870" s="36"/>
      <c r="C870" s="36"/>
    </row>
    <row r="871">
      <c r="B871" s="36"/>
      <c r="C871" s="36"/>
    </row>
    <row r="872">
      <c r="B872" s="36"/>
      <c r="C872" s="36"/>
    </row>
    <row r="873">
      <c r="B873" s="36"/>
      <c r="C873" s="36"/>
    </row>
    <row r="874">
      <c r="B874" s="36"/>
      <c r="C874" s="36"/>
    </row>
    <row r="875">
      <c r="B875" s="36"/>
      <c r="C875" s="36"/>
    </row>
    <row r="876">
      <c r="B876" s="36"/>
      <c r="C876" s="36"/>
    </row>
    <row r="877">
      <c r="B877" s="36"/>
      <c r="C877" s="36"/>
    </row>
    <row r="878">
      <c r="B878" s="36"/>
      <c r="C878" s="36"/>
    </row>
    <row r="879">
      <c r="B879" s="36"/>
      <c r="C879" s="36"/>
    </row>
    <row r="880">
      <c r="B880" s="36"/>
      <c r="C880" s="36"/>
    </row>
    <row r="881">
      <c r="B881" s="36"/>
      <c r="C881" s="36"/>
    </row>
    <row r="882">
      <c r="B882" s="36"/>
      <c r="C882" s="36"/>
    </row>
    <row r="883">
      <c r="B883" s="36"/>
      <c r="C883" s="36"/>
    </row>
    <row r="884">
      <c r="B884" s="36"/>
      <c r="C884" s="36"/>
    </row>
    <row r="885">
      <c r="B885" s="36"/>
      <c r="C885" s="36"/>
    </row>
    <row r="886">
      <c r="B886" s="36"/>
      <c r="C886" s="36"/>
    </row>
    <row r="887">
      <c r="B887" s="36"/>
      <c r="C887" s="36"/>
    </row>
    <row r="888">
      <c r="B888" s="36"/>
      <c r="C888" s="36"/>
    </row>
    <row r="889">
      <c r="B889" s="36"/>
      <c r="C889" s="36"/>
    </row>
    <row r="890">
      <c r="B890" s="36"/>
      <c r="C890" s="36"/>
    </row>
    <row r="891">
      <c r="B891" s="36"/>
      <c r="C891" s="36"/>
    </row>
    <row r="892">
      <c r="B892" s="36"/>
      <c r="C892" s="36"/>
    </row>
    <row r="893">
      <c r="B893" s="36"/>
      <c r="C893" s="36"/>
    </row>
    <row r="894">
      <c r="B894" s="36"/>
      <c r="C894" s="36"/>
    </row>
    <row r="895">
      <c r="B895" s="36"/>
      <c r="C895" s="36"/>
    </row>
    <row r="896">
      <c r="B896" s="36"/>
      <c r="C896" s="36"/>
    </row>
    <row r="897">
      <c r="B897" s="36"/>
      <c r="C897" s="36"/>
    </row>
    <row r="898">
      <c r="B898" s="36"/>
      <c r="C898" s="36"/>
    </row>
    <row r="899">
      <c r="B899" s="36"/>
      <c r="C899" s="36"/>
    </row>
    <row r="900">
      <c r="B900" s="36"/>
      <c r="C900" s="36"/>
    </row>
    <row r="901">
      <c r="B901" s="36"/>
      <c r="C901" s="36"/>
    </row>
    <row r="902">
      <c r="B902" s="36"/>
      <c r="C902" s="36"/>
    </row>
    <row r="903">
      <c r="B903" s="36"/>
      <c r="C903" s="36"/>
    </row>
    <row r="904">
      <c r="B904" s="36"/>
      <c r="C904" s="36"/>
    </row>
    <row r="905">
      <c r="B905" s="36"/>
      <c r="C905" s="36"/>
    </row>
    <row r="906">
      <c r="B906" s="36"/>
      <c r="C906" s="36"/>
    </row>
    <row r="907">
      <c r="B907" s="36"/>
      <c r="C907" s="36"/>
    </row>
    <row r="908">
      <c r="B908" s="36"/>
      <c r="C908" s="36"/>
    </row>
    <row r="909">
      <c r="B909" s="36"/>
      <c r="C909" s="36"/>
    </row>
    <row r="910">
      <c r="B910" s="36"/>
      <c r="C910" s="36"/>
    </row>
    <row r="911">
      <c r="B911" s="36"/>
      <c r="C911" s="36"/>
    </row>
    <row r="912">
      <c r="B912" s="36"/>
      <c r="C912" s="36"/>
    </row>
    <row r="913">
      <c r="B913" s="36"/>
      <c r="C913" s="36"/>
    </row>
    <row r="914">
      <c r="B914" s="36"/>
      <c r="C914" s="36"/>
    </row>
    <row r="915">
      <c r="B915" s="36"/>
      <c r="C915" s="36"/>
    </row>
    <row r="916">
      <c r="B916" s="36"/>
      <c r="C916" s="36"/>
    </row>
    <row r="917">
      <c r="B917" s="36"/>
      <c r="C917" s="36"/>
    </row>
    <row r="918">
      <c r="B918" s="36"/>
      <c r="C918" s="36"/>
    </row>
    <row r="919">
      <c r="B919" s="36"/>
      <c r="C919" s="36"/>
    </row>
    <row r="920">
      <c r="B920" s="36"/>
      <c r="C920" s="36"/>
    </row>
    <row r="921">
      <c r="B921" s="36"/>
      <c r="C921" s="36"/>
    </row>
    <row r="922">
      <c r="B922" s="36"/>
      <c r="C922" s="36"/>
    </row>
    <row r="923">
      <c r="B923" s="36"/>
      <c r="C923" s="36"/>
    </row>
    <row r="924">
      <c r="B924" s="36"/>
      <c r="C924" s="36"/>
    </row>
    <row r="925">
      <c r="B925" s="36"/>
      <c r="C925" s="36"/>
    </row>
    <row r="926">
      <c r="B926" s="36"/>
      <c r="C926" s="36"/>
    </row>
    <row r="927">
      <c r="B927" s="36"/>
      <c r="C927" s="36"/>
    </row>
    <row r="928">
      <c r="B928" s="36"/>
      <c r="C928" s="36"/>
    </row>
    <row r="929">
      <c r="B929" s="36"/>
      <c r="C929" s="36"/>
    </row>
    <row r="930">
      <c r="B930" s="36"/>
      <c r="C930" s="36"/>
    </row>
    <row r="931">
      <c r="B931" s="36"/>
      <c r="C931" s="36"/>
    </row>
    <row r="932">
      <c r="B932" s="36"/>
      <c r="C932" s="36"/>
    </row>
    <row r="933">
      <c r="B933" s="36"/>
      <c r="C933" s="36"/>
    </row>
    <row r="934">
      <c r="B934" s="36"/>
      <c r="C934" s="36"/>
    </row>
    <row r="935">
      <c r="B935" s="36"/>
      <c r="C935" s="36"/>
    </row>
    <row r="936">
      <c r="B936" s="36"/>
      <c r="C936" s="36"/>
    </row>
    <row r="937">
      <c r="B937" s="36"/>
      <c r="C937" s="36"/>
    </row>
    <row r="938">
      <c r="B938" s="36"/>
      <c r="C938" s="36"/>
    </row>
    <row r="939">
      <c r="B939" s="36"/>
      <c r="C939" s="36"/>
    </row>
    <row r="940">
      <c r="B940" s="36"/>
      <c r="C940" s="36"/>
    </row>
    <row r="941">
      <c r="B941" s="36"/>
      <c r="C941" s="36"/>
    </row>
    <row r="942">
      <c r="B942" s="36"/>
      <c r="C942" s="36"/>
    </row>
    <row r="943">
      <c r="B943" s="36"/>
      <c r="C943" s="36"/>
    </row>
    <row r="944">
      <c r="B944" s="36"/>
      <c r="C944" s="36"/>
    </row>
    <row r="945">
      <c r="B945" s="36"/>
      <c r="C945" s="36"/>
    </row>
    <row r="946">
      <c r="B946" s="36"/>
      <c r="C946" s="36"/>
    </row>
    <row r="947">
      <c r="B947" s="36"/>
      <c r="C947" s="36"/>
    </row>
    <row r="948">
      <c r="B948" s="36"/>
      <c r="C948" s="36"/>
    </row>
    <row r="949">
      <c r="B949" s="36"/>
      <c r="C949" s="36"/>
    </row>
    <row r="950">
      <c r="B950" s="36"/>
      <c r="C950" s="36"/>
    </row>
    <row r="951">
      <c r="B951" s="36"/>
      <c r="C951" s="36"/>
    </row>
    <row r="952">
      <c r="B952" s="36"/>
      <c r="C952" s="36"/>
    </row>
    <row r="953">
      <c r="B953" s="36"/>
      <c r="C953" s="36"/>
    </row>
    <row r="954">
      <c r="B954" s="36"/>
      <c r="C954" s="36"/>
    </row>
    <row r="955">
      <c r="B955" s="36"/>
      <c r="C955" s="36"/>
    </row>
    <row r="956">
      <c r="B956" s="36"/>
      <c r="C956" s="36"/>
    </row>
    <row r="957">
      <c r="B957" s="36"/>
      <c r="C957" s="36"/>
    </row>
    <row r="958">
      <c r="B958" s="36"/>
      <c r="C958" s="36"/>
    </row>
    <row r="959">
      <c r="B959" s="36"/>
      <c r="C959" s="36"/>
    </row>
    <row r="960">
      <c r="B960" s="36"/>
      <c r="C960" s="36"/>
    </row>
    <row r="961">
      <c r="B961" s="36"/>
      <c r="C961" s="36"/>
    </row>
    <row r="962">
      <c r="B962" s="36"/>
      <c r="C962" s="36"/>
    </row>
    <row r="963">
      <c r="B963" s="36"/>
      <c r="C963" s="36"/>
    </row>
    <row r="964">
      <c r="B964" s="36"/>
      <c r="C964" s="36"/>
    </row>
    <row r="965">
      <c r="B965" s="36"/>
      <c r="C965" s="36"/>
    </row>
    <row r="966">
      <c r="B966" s="36"/>
      <c r="C966" s="36"/>
    </row>
    <row r="967">
      <c r="B967" s="36"/>
      <c r="C967" s="36"/>
    </row>
    <row r="968">
      <c r="B968" s="36"/>
      <c r="C968" s="36"/>
    </row>
    <row r="969">
      <c r="B969" s="36"/>
      <c r="C969" s="36"/>
    </row>
    <row r="970">
      <c r="B970" s="36"/>
      <c r="C970" s="36"/>
    </row>
    <row r="971">
      <c r="B971" s="36"/>
      <c r="C971" s="36"/>
    </row>
    <row r="972">
      <c r="B972" s="36"/>
      <c r="C972" s="36"/>
    </row>
    <row r="973">
      <c r="B973" s="36"/>
      <c r="C973" s="36"/>
    </row>
    <row r="974">
      <c r="B974" s="36"/>
      <c r="C974" s="36"/>
    </row>
    <row r="975">
      <c r="B975" s="36"/>
      <c r="C975" s="36"/>
    </row>
    <row r="976">
      <c r="B976" s="36"/>
      <c r="C976" s="36"/>
    </row>
    <row r="977">
      <c r="B977" s="36"/>
      <c r="C977" s="36"/>
    </row>
    <row r="978">
      <c r="B978" s="36"/>
      <c r="C978" s="36"/>
    </row>
    <row r="979">
      <c r="B979" s="36"/>
      <c r="C979" s="36"/>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t="s">
        <v>40</v>
      </c>
      <c r="B1" s="41" t="s">
        <v>41</v>
      </c>
      <c r="C1" s="42">
        <v>45482.0</v>
      </c>
      <c r="D1" s="43"/>
      <c r="E1" s="43"/>
      <c r="F1" s="44"/>
      <c r="G1" s="41" t="s">
        <v>42</v>
      </c>
      <c r="H1" s="45" t="s">
        <v>43</v>
      </c>
      <c r="I1" s="46"/>
      <c r="J1" s="46"/>
      <c r="K1" s="46"/>
      <c r="L1" s="46"/>
      <c r="M1" s="46"/>
      <c r="N1" s="47"/>
      <c r="O1" s="48"/>
      <c r="P1" s="46"/>
      <c r="Q1" s="46"/>
      <c r="R1" s="46"/>
      <c r="S1" s="47"/>
    </row>
    <row r="2">
      <c r="A2" s="49"/>
      <c r="B2" s="50" t="s">
        <v>44</v>
      </c>
      <c r="C2" s="51" t="s">
        <v>45</v>
      </c>
      <c r="D2" s="52"/>
      <c r="E2" s="5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70</v>
      </c>
      <c r="O7" s="14" t="s">
        <v>71</v>
      </c>
    </row>
    <row r="8">
      <c r="B8" s="14"/>
      <c r="C8" s="15"/>
      <c r="D8" s="14"/>
      <c r="E8" s="14"/>
      <c r="F8" s="14"/>
      <c r="N8" s="14" t="s">
        <v>72</v>
      </c>
    </row>
    <row r="9">
      <c r="B9" s="14"/>
      <c r="C9" s="15"/>
      <c r="D9" s="14"/>
      <c r="E9" s="14"/>
      <c r="F9" s="14"/>
    </row>
    <row r="10">
      <c r="B10" s="14"/>
      <c r="C10" s="15"/>
      <c r="D10" s="14"/>
      <c r="E10" s="14"/>
      <c r="F10" s="14"/>
      <c r="N10" s="14" t="s">
        <v>73</v>
      </c>
    </row>
    <row r="11">
      <c r="B11" s="14"/>
      <c r="C11" s="15"/>
      <c r="D11" s="14"/>
      <c r="E11" s="14"/>
      <c r="F11" s="14"/>
      <c r="N11" s="14"/>
    </row>
    <row r="12">
      <c r="B12" s="14"/>
      <c r="C12" s="15"/>
      <c r="D12" s="14"/>
      <c r="E12" s="14"/>
      <c r="F12" s="69" t="s">
        <v>74</v>
      </c>
      <c r="N12" s="14"/>
    </row>
    <row r="13">
      <c r="B13" s="14"/>
      <c r="C13" s="15"/>
      <c r="D13" s="14"/>
      <c r="E13" s="14"/>
      <c r="F13" s="14"/>
      <c r="N13" s="14"/>
    </row>
    <row r="14">
      <c r="B14" s="14">
        <v>1.0</v>
      </c>
      <c r="C14" s="15">
        <v>0.713941134257766</v>
      </c>
      <c r="D14" s="14" t="s">
        <v>75</v>
      </c>
      <c r="E14" s="14" t="s">
        <v>76</v>
      </c>
      <c r="F14" s="14" t="s">
        <v>77</v>
      </c>
      <c r="N14" s="14" t="s">
        <v>78</v>
      </c>
    </row>
    <row r="15">
      <c r="B15" s="14">
        <v>2.0</v>
      </c>
      <c r="C15" s="15">
        <v>0.7175732986070216</v>
      </c>
      <c r="D15" s="14" t="s">
        <v>79</v>
      </c>
      <c r="E15" s="14" t="s">
        <v>80</v>
      </c>
      <c r="F15" s="14" t="s">
        <v>77</v>
      </c>
      <c r="N15" s="14" t="s">
        <v>81</v>
      </c>
    </row>
    <row r="16">
      <c r="B16" s="14">
        <v>3.0</v>
      </c>
      <c r="D16" s="14" t="s">
        <v>75</v>
      </c>
      <c r="N16" s="14" t="s">
        <v>82</v>
      </c>
    </row>
    <row r="17">
      <c r="B17" s="14">
        <v>4.0</v>
      </c>
      <c r="C17" s="15">
        <v>0.7702726504649036</v>
      </c>
      <c r="D17" s="14" t="s">
        <v>75</v>
      </c>
      <c r="N17" s="14" t="s">
        <v>83</v>
      </c>
    </row>
    <row r="18">
      <c r="B18" s="14">
        <v>5.0</v>
      </c>
      <c r="C18" s="15">
        <v>0.8231620023143478</v>
      </c>
      <c r="D18" s="14" t="s">
        <v>84</v>
      </c>
      <c r="E18" s="70" t="s">
        <v>80</v>
      </c>
      <c r="F18" s="14" t="s">
        <v>85</v>
      </c>
    </row>
    <row r="19">
      <c r="B19" s="14">
        <v>6.0</v>
      </c>
      <c r="C19" s="15">
        <v>0.8256056018508389</v>
      </c>
      <c r="D19" s="14" t="s">
        <v>86</v>
      </c>
      <c r="E19" s="70" t="s">
        <v>76</v>
      </c>
      <c r="F19" s="14" t="s">
        <v>85</v>
      </c>
      <c r="N19" s="14" t="s">
        <v>87</v>
      </c>
    </row>
    <row r="21">
      <c r="C21" s="15">
        <v>0.8486523726896849</v>
      </c>
      <c r="D21" s="14" t="s">
        <v>88</v>
      </c>
    </row>
    <row r="23">
      <c r="B23" s="14" t="s">
        <v>89</v>
      </c>
      <c r="C23" s="15">
        <v>0.8546935416670749</v>
      </c>
      <c r="D23" s="14" t="s">
        <v>90</v>
      </c>
    </row>
    <row r="24">
      <c r="B24" s="14" t="s">
        <v>91</v>
      </c>
      <c r="C24" s="15">
        <v>0.9065484837919939</v>
      </c>
      <c r="D24" s="14" t="s">
        <v>92</v>
      </c>
      <c r="E24" s="70">
        <v>1800.0</v>
      </c>
      <c r="N24" s="14" t="s">
        <v>93</v>
      </c>
    </row>
    <row r="26">
      <c r="C26" s="15">
        <v>0.0180401504621841</v>
      </c>
      <c r="D26" s="14" t="s">
        <v>94</v>
      </c>
    </row>
    <row r="27">
      <c r="D27" s="14" t="s">
        <v>95</v>
      </c>
    </row>
    <row r="28">
      <c r="B28" s="14">
        <v>41.0</v>
      </c>
      <c r="C28" s="15">
        <v>0.02567578703747131</v>
      </c>
      <c r="D28" s="14" t="s">
        <v>84</v>
      </c>
      <c r="E28" s="70" t="s">
        <v>80</v>
      </c>
      <c r="F28" s="14" t="s">
        <v>85</v>
      </c>
    </row>
    <row r="29">
      <c r="B29" s="14">
        <v>42.0</v>
      </c>
      <c r="C29" s="15">
        <v>0.02819570602150634</v>
      </c>
      <c r="D29" s="14" t="s">
        <v>86</v>
      </c>
      <c r="E29" s="70" t="s">
        <v>76</v>
      </c>
      <c r="F29" s="14" t="s">
        <v>85</v>
      </c>
    </row>
    <row r="30">
      <c r="B30" s="14" t="s">
        <v>96</v>
      </c>
      <c r="C30" s="15">
        <v>0.0361680092610186</v>
      </c>
      <c r="D30" s="14" t="s">
        <v>97</v>
      </c>
      <c r="E30" s="70">
        <v>1800.0</v>
      </c>
      <c r="F30" s="14" t="s">
        <v>85</v>
      </c>
    </row>
    <row r="32">
      <c r="D32" s="14" t="s">
        <v>95</v>
      </c>
    </row>
    <row r="33">
      <c r="B33" s="14" t="s">
        <v>98</v>
      </c>
      <c r="C33" s="15">
        <v>0.13408887731202412</v>
      </c>
      <c r="D33" s="14" t="s">
        <v>99</v>
      </c>
      <c r="E33" s="70">
        <v>1800.0</v>
      </c>
      <c r="F33" s="14" t="s">
        <v>85</v>
      </c>
    </row>
    <row r="35">
      <c r="C35" s="15">
        <v>0.20200028935505543</v>
      </c>
      <c r="D35" s="14" t="s">
        <v>95</v>
      </c>
    </row>
  </sheetData>
  <mergeCells count="14">
    <mergeCell ref="B5:B6"/>
    <mergeCell ref="C5:C6"/>
    <mergeCell ref="F12:J12"/>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71">
        <v>45483.0</v>
      </c>
      <c r="D1" s="43"/>
      <c r="E1" s="43"/>
      <c r="F1" s="44"/>
      <c r="G1" s="41" t="s">
        <v>42</v>
      </c>
      <c r="H1" s="45" t="s">
        <v>100</v>
      </c>
      <c r="I1" s="46"/>
      <c r="J1" s="46"/>
      <c r="K1" s="46"/>
      <c r="L1" s="46"/>
      <c r="M1" s="46"/>
      <c r="N1" s="47"/>
      <c r="O1" s="48"/>
      <c r="P1" s="46"/>
      <c r="Q1" s="46"/>
      <c r="R1" s="46"/>
      <c r="S1" s="47"/>
    </row>
    <row r="2">
      <c r="A2" s="49"/>
      <c r="B2" s="50" t="s">
        <v>44</v>
      </c>
      <c r="C2" s="51" t="s">
        <v>101</v>
      </c>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73"/>
      <c r="B7" s="53"/>
      <c r="C7" s="68" t="s">
        <v>69</v>
      </c>
      <c r="D7" s="2"/>
      <c r="E7" s="2"/>
      <c r="F7" s="2"/>
      <c r="G7" s="2"/>
      <c r="H7" s="2"/>
      <c r="I7" s="2"/>
      <c r="J7" s="2"/>
      <c r="K7" s="2"/>
      <c r="L7" s="2"/>
      <c r="M7" s="2"/>
      <c r="N7" s="26" t="s">
        <v>102</v>
      </c>
    </row>
    <row r="8">
      <c r="N8" s="14" t="s">
        <v>103</v>
      </c>
    </row>
    <row r="9">
      <c r="B9" s="15"/>
      <c r="D9" s="14"/>
      <c r="N9" s="14" t="s">
        <v>104</v>
      </c>
    </row>
    <row r="10">
      <c r="A10" s="14" t="s">
        <v>105</v>
      </c>
      <c r="B10" s="14">
        <v>1.0</v>
      </c>
      <c r="C10" s="15">
        <v>0.6773853587947087</v>
      </c>
      <c r="D10" s="14" t="s">
        <v>106</v>
      </c>
      <c r="N10" s="14" t="s">
        <v>107</v>
      </c>
    </row>
    <row r="11">
      <c r="C11" s="15">
        <v>0.6770340046350611</v>
      </c>
      <c r="D11" s="14" t="s">
        <v>108</v>
      </c>
    </row>
    <row r="12">
      <c r="E12" s="14" t="s">
        <v>109</v>
      </c>
    </row>
    <row r="13">
      <c r="C13" s="15"/>
      <c r="D13" s="14"/>
    </row>
    <row r="14">
      <c r="C14" s="15">
        <v>0.6997293402819196</v>
      </c>
      <c r="D14" s="14" t="s">
        <v>110</v>
      </c>
    </row>
    <row r="16">
      <c r="C16" s="15">
        <v>0.7496139120339649</v>
      </c>
      <c r="D16" s="14" t="s">
        <v>111</v>
      </c>
    </row>
    <row r="17">
      <c r="C17" s="15">
        <v>0.7511198263891856</v>
      </c>
      <c r="D17" s="14" t="s">
        <v>112</v>
      </c>
    </row>
    <row r="18">
      <c r="D18" s="14" t="s">
        <v>113</v>
      </c>
    </row>
    <row r="19">
      <c r="D19" s="14" t="s">
        <v>114</v>
      </c>
    </row>
    <row r="20">
      <c r="B20" s="14">
        <v>2.0</v>
      </c>
      <c r="C20" s="15">
        <v>0.7588750925933709</v>
      </c>
      <c r="D20" s="14" t="s">
        <v>86</v>
      </c>
      <c r="E20" s="70" t="s">
        <v>76</v>
      </c>
      <c r="F20" s="14" t="s">
        <v>85</v>
      </c>
      <c r="N20" s="14" t="s">
        <v>87</v>
      </c>
    </row>
    <row r="21">
      <c r="B21" s="14">
        <v>3.0</v>
      </c>
      <c r="C21" s="15">
        <v>0.762168067129096</v>
      </c>
      <c r="D21" s="14" t="s">
        <v>84</v>
      </c>
      <c r="E21" s="70" t="s">
        <v>80</v>
      </c>
      <c r="F21" s="14" t="s">
        <v>85</v>
      </c>
      <c r="N21" s="14" t="s">
        <v>115</v>
      </c>
    </row>
    <row r="23">
      <c r="B23" s="14">
        <v>4.0</v>
      </c>
      <c r="C23" s="15">
        <v>0.7775210532417987</v>
      </c>
      <c r="D23" s="14" t="s">
        <v>116</v>
      </c>
      <c r="E23" s="70">
        <v>300.0</v>
      </c>
      <c r="F23" s="14" t="s">
        <v>85</v>
      </c>
      <c r="H23" s="14">
        <v>1050.0</v>
      </c>
      <c r="I23" s="70" t="s">
        <v>117</v>
      </c>
    </row>
    <row r="24">
      <c r="B24" s="14">
        <v>5.0</v>
      </c>
      <c r="C24" s="15">
        <v>0.7869224421301624</v>
      </c>
      <c r="D24" s="14" t="s">
        <v>118</v>
      </c>
      <c r="E24" s="70">
        <v>1800.0</v>
      </c>
      <c r="F24" s="14" t="s">
        <v>85</v>
      </c>
      <c r="G24" s="14" t="s">
        <v>119</v>
      </c>
      <c r="H24" s="14">
        <v>1035.0</v>
      </c>
      <c r="I24" s="70" t="s">
        <v>117</v>
      </c>
      <c r="J24" s="14">
        <v>1.8</v>
      </c>
      <c r="N24" s="14" t="s">
        <v>120</v>
      </c>
    </row>
    <row r="25">
      <c r="B25" s="14">
        <v>6.0</v>
      </c>
      <c r="C25" s="15">
        <v>0.8078125</v>
      </c>
      <c r="D25" s="14" t="s">
        <v>118</v>
      </c>
      <c r="E25" s="70">
        <v>1800.0</v>
      </c>
      <c r="F25" s="14" t="s">
        <v>85</v>
      </c>
      <c r="G25" s="14" t="s">
        <v>121</v>
      </c>
      <c r="H25" s="14">
        <v>1035.0</v>
      </c>
      <c r="I25" s="70" t="s">
        <v>117</v>
      </c>
      <c r="J25" s="74">
        <v>2.0</v>
      </c>
      <c r="N25" s="14" t="s">
        <v>122</v>
      </c>
    </row>
    <row r="26">
      <c r="B26" s="14">
        <v>7.0</v>
      </c>
      <c r="C26" s="15">
        <v>0.8304312499967637</v>
      </c>
      <c r="D26" s="14" t="s">
        <v>118</v>
      </c>
      <c r="E26" s="70">
        <v>1800.0</v>
      </c>
      <c r="F26" s="14" t="s">
        <v>85</v>
      </c>
      <c r="G26" s="14" t="s">
        <v>123</v>
      </c>
      <c r="H26" s="14">
        <v>1035.0</v>
      </c>
      <c r="I26" s="70" t="s">
        <v>117</v>
      </c>
      <c r="J26" s="14">
        <v>2.2</v>
      </c>
      <c r="N26" s="14" t="s">
        <v>124</v>
      </c>
    </row>
    <row r="27">
      <c r="B27" s="14">
        <v>8.0</v>
      </c>
      <c r="C27" s="15">
        <v>0.852750752310385</v>
      </c>
      <c r="D27" s="14" t="s">
        <v>118</v>
      </c>
      <c r="E27" s="70">
        <v>1800.0</v>
      </c>
      <c r="F27" s="14" t="s">
        <v>85</v>
      </c>
      <c r="G27" s="14" t="s">
        <v>125</v>
      </c>
      <c r="H27" s="14">
        <v>1035.0</v>
      </c>
      <c r="I27" s="70" t="s">
        <v>117</v>
      </c>
      <c r="J27" s="74">
        <v>2.0</v>
      </c>
      <c r="N27" s="14" t="s">
        <v>126</v>
      </c>
    </row>
    <row r="28">
      <c r="B28" s="14">
        <v>9.0</v>
      </c>
      <c r="C28" s="15">
        <v>0.8752618865692057</v>
      </c>
      <c r="D28" s="14" t="s">
        <v>84</v>
      </c>
      <c r="E28" s="70" t="s">
        <v>80</v>
      </c>
      <c r="F28" s="14" t="s">
        <v>85</v>
      </c>
      <c r="I28" s="75"/>
    </row>
    <row r="29">
      <c r="B29" s="14">
        <v>10.0</v>
      </c>
      <c r="C29" s="15">
        <v>0.8776297453732695</v>
      </c>
      <c r="D29" s="14" t="s">
        <v>86</v>
      </c>
      <c r="E29" s="70" t="s">
        <v>76</v>
      </c>
      <c r="F29" s="14" t="s">
        <v>85</v>
      </c>
      <c r="I29" s="75"/>
      <c r="N29" s="14" t="s">
        <v>87</v>
      </c>
    </row>
    <row r="30">
      <c r="B30" s="14">
        <v>11.0</v>
      </c>
      <c r="C30" s="15">
        <v>0.8798700694460422</v>
      </c>
      <c r="D30" s="14" t="s">
        <v>118</v>
      </c>
      <c r="E30" s="70">
        <v>1800.0</v>
      </c>
      <c r="F30" s="14" t="s">
        <v>85</v>
      </c>
      <c r="G30" s="14" t="s">
        <v>127</v>
      </c>
      <c r="H30" s="14">
        <v>1035.0</v>
      </c>
      <c r="I30" s="70" t="s">
        <v>117</v>
      </c>
      <c r="J30" s="74">
        <v>2.0</v>
      </c>
      <c r="N30" s="14" t="s">
        <v>128</v>
      </c>
    </row>
    <row r="31">
      <c r="B31" s="14">
        <v>12.0</v>
      </c>
      <c r="C31" s="15">
        <v>0.880162037037037</v>
      </c>
      <c r="D31" s="14" t="s">
        <v>118</v>
      </c>
      <c r="E31" s="70">
        <v>1800.0</v>
      </c>
      <c r="F31" s="14" t="s">
        <v>85</v>
      </c>
      <c r="G31" s="14" t="s">
        <v>129</v>
      </c>
      <c r="H31" s="14">
        <v>1035.0</v>
      </c>
      <c r="I31" s="70" t="s">
        <v>117</v>
      </c>
      <c r="J31" s="14">
        <v>2.2</v>
      </c>
      <c r="N31" s="14" t="s">
        <v>130</v>
      </c>
    </row>
    <row r="32">
      <c r="A32" s="76"/>
      <c r="B32" s="14">
        <v>13.0</v>
      </c>
      <c r="C32" s="15">
        <v>0.9243842129653785</v>
      </c>
      <c r="D32" s="14" t="s">
        <v>118</v>
      </c>
      <c r="E32" s="70">
        <v>1800.0</v>
      </c>
      <c r="F32" s="14" t="s">
        <v>85</v>
      </c>
      <c r="G32" s="14" t="s">
        <v>131</v>
      </c>
      <c r="H32" s="14">
        <v>1035.0</v>
      </c>
      <c r="I32" s="70" t="s">
        <v>117</v>
      </c>
      <c r="J32" s="74">
        <v>3.0</v>
      </c>
      <c r="N32" s="14" t="s">
        <v>132</v>
      </c>
    </row>
    <row r="36">
      <c r="B36" s="14">
        <v>14.0</v>
      </c>
      <c r="C36" s="15">
        <v>0.9488273611059412</v>
      </c>
      <c r="D36" s="2" t="s">
        <v>118</v>
      </c>
      <c r="E36" s="2" t="s">
        <v>133</v>
      </c>
      <c r="F36" s="2" t="s">
        <v>85</v>
      </c>
      <c r="G36" s="11" t="s">
        <v>134</v>
      </c>
      <c r="I36" s="2"/>
      <c r="J36" s="2"/>
      <c r="K36" s="2"/>
      <c r="L36" s="2"/>
      <c r="M36" s="11" t="s">
        <v>81</v>
      </c>
      <c r="N36" s="11" t="s">
        <v>135</v>
      </c>
    </row>
    <row r="37">
      <c r="B37" s="14">
        <v>15.0</v>
      </c>
      <c r="C37" s="15">
        <v>0.9550192708338727</v>
      </c>
      <c r="D37" s="2" t="s">
        <v>118</v>
      </c>
      <c r="E37" s="2" t="s">
        <v>133</v>
      </c>
      <c r="F37" s="2" t="s">
        <v>85</v>
      </c>
      <c r="G37" s="11" t="s">
        <v>134</v>
      </c>
      <c r="H37" s="2"/>
      <c r="I37" s="2"/>
      <c r="J37" s="2"/>
      <c r="K37" s="11" t="s">
        <v>136</v>
      </c>
      <c r="L37" s="2"/>
      <c r="M37" s="17" t="s">
        <v>81</v>
      </c>
      <c r="N37" s="11" t="s">
        <v>137</v>
      </c>
    </row>
    <row r="38">
      <c r="B38" s="14">
        <v>16.0</v>
      </c>
      <c r="C38" s="15">
        <v>0.9580847106481087</v>
      </c>
      <c r="D38" s="2" t="s">
        <v>118</v>
      </c>
      <c r="E38" s="2" t="s">
        <v>133</v>
      </c>
      <c r="F38" s="2" t="s">
        <v>85</v>
      </c>
      <c r="G38" s="11" t="s">
        <v>134</v>
      </c>
      <c r="H38" s="2"/>
      <c r="I38" s="2"/>
      <c r="J38" s="2"/>
      <c r="K38" s="11" t="s">
        <v>138</v>
      </c>
      <c r="L38" s="2"/>
      <c r="M38" s="17" t="s">
        <v>81</v>
      </c>
      <c r="N38" s="11" t="s">
        <v>137</v>
      </c>
    </row>
    <row r="39">
      <c r="B39" s="14">
        <v>17.0</v>
      </c>
      <c r="C39" s="15">
        <v>0.9611735648140893</v>
      </c>
      <c r="D39" s="2" t="s">
        <v>118</v>
      </c>
      <c r="E39" s="2" t="s">
        <v>139</v>
      </c>
      <c r="F39" s="2" t="s">
        <v>85</v>
      </c>
      <c r="G39" s="11" t="s">
        <v>134</v>
      </c>
      <c r="H39" s="11" t="s">
        <v>140</v>
      </c>
      <c r="I39" s="2"/>
      <c r="J39" s="2"/>
      <c r="K39" s="11" t="s">
        <v>138</v>
      </c>
      <c r="L39" s="2"/>
      <c r="M39" s="17" t="s">
        <v>81</v>
      </c>
      <c r="N39" s="11" t="s">
        <v>141</v>
      </c>
    </row>
    <row r="40">
      <c r="B40" s="14">
        <v>18.0</v>
      </c>
      <c r="C40" s="15">
        <v>0.9674535532394657</v>
      </c>
      <c r="D40" s="2" t="s">
        <v>118</v>
      </c>
      <c r="E40" s="2" t="s">
        <v>133</v>
      </c>
      <c r="F40" s="2" t="s">
        <v>85</v>
      </c>
      <c r="G40" s="2"/>
      <c r="H40" s="2"/>
      <c r="I40" s="2"/>
      <c r="J40" s="2"/>
      <c r="K40" s="2"/>
      <c r="L40" s="2"/>
      <c r="M40" s="2"/>
      <c r="N40" s="11" t="s">
        <v>142</v>
      </c>
    </row>
    <row r="41">
      <c r="B41" s="14">
        <v>19.0</v>
      </c>
      <c r="C41" s="15">
        <v>0.9701283333342872</v>
      </c>
      <c r="D41" s="2" t="s">
        <v>118</v>
      </c>
      <c r="E41" s="2" t="s">
        <v>139</v>
      </c>
      <c r="F41" s="2" t="s">
        <v>85</v>
      </c>
      <c r="G41" s="2"/>
      <c r="H41" s="2"/>
      <c r="I41" s="2"/>
      <c r="J41" s="2"/>
      <c r="K41" s="2"/>
      <c r="L41" s="2"/>
      <c r="M41" s="2"/>
      <c r="N41" s="11" t="s">
        <v>142</v>
      </c>
    </row>
    <row r="42">
      <c r="B42" s="14">
        <v>20.0</v>
      </c>
      <c r="C42" s="15">
        <v>0.9737145949038677</v>
      </c>
      <c r="D42" s="2" t="s">
        <v>118</v>
      </c>
      <c r="E42" s="2" t="s">
        <v>139</v>
      </c>
      <c r="F42" s="2" t="s">
        <v>85</v>
      </c>
      <c r="G42" s="2"/>
      <c r="H42" s="2"/>
      <c r="I42" s="2"/>
      <c r="J42" s="2"/>
      <c r="K42" s="11" t="s">
        <v>143</v>
      </c>
      <c r="L42" s="11" t="s">
        <v>144</v>
      </c>
      <c r="M42" s="2"/>
      <c r="N42" s="11" t="s">
        <v>142</v>
      </c>
    </row>
    <row r="43">
      <c r="B43" s="14">
        <v>21.0</v>
      </c>
      <c r="C43" s="15">
        <v>0.9780758333363337</v>
      </c>
      <c r="D43" s="2" t="s">
        <v>118</v>
      </c>
      <c r="E43" s="2" t="s">
        <v>139</v>
      </c>
      <c r="F43" s="2" t="s">
        <v>85</v>
      </c>
      <c r="G43" s="2"/>
      <c r="H43" s="2"/>
      <c r="I43" s="2"/>
      <c r="J43" s="2"/>
      <c r="K43" s="11" t="s">
        <v>143</v>
      </c>
      <c r="L43" s="11" t="s">
        <v>144</v>
      </c>
      <c r="M43" s="2"/>
      <c r="N43" s="11" t="s">
        <v>142</v>
      </c>
    </row>
    <row r="44">
      <c r="B44" s="14">
        <v>22.0</v>
      </c>
      <c r="C44" s="15">
        <v>0.9815809374995297</v>
      </c>
      <c r="D44" s="2" t="s">
        <v>118</v>
      </c>
      <c r="E44" s="2" t="s">
        <v>133</v>
      </c>
      <c r="F44" s="2" t="s">
        <v>85</v>
      </c>
      <c r="G44" s="2"/>
      <c r="H44" s="2"/>
      <c r="I44" s="2"/>
      <c r="J44" s="2"/>
      <c r="M44" s="2"/>
      <c r="N44" s="11" t="s">
        <v>145</v>
      </c>
    </row>
    <row r="45">
      <c r="B45" s="14">
        <v>23.0</v>
      </c>
      <c r="C45" s="15">
        <v>0.9843316666665487</v>
      </c>
      <c r="D45" s="2" t="s">
        <v>118</v>
      </c>
      <c r="E45" s="2" t="s">
        <v>139</v>
      </c>
      <c r="F45" s="2" t="s">
        <v>85</v>
      </c>
      <c r="G45" s="2"/>
      <c r="H45" s="2"/>
      <c r="I45" s="2"/>
      <c r="J45" s="2"/>
      <c r="M45" s="2"/>
      <c r="N45" s="11" t="s">
        <v>146</v>
      </c>
    </row>
    <row r="46">
      <c r="B46" s="14">
        <v>24.0</v>
      </c>
      <c r="C46" s="15">
        <v>0.9877356944489293</v>
      </c>
      <c r="D46" s="2" t="s">
        <v>118</v>
      </c>
      <c r="E46" s="2" t="s">
        <v>139</v>
      </c>
      <c r="F46" s="2" t="s">
        <v>85</v>
      </c>
      <c r="G46" s="2"/>
      <c r="H46" s="2"/>
      <c r="I46" s="2"/>
      <c r="J46" s="2"/>
      <c r="K46" s="11" t="s">
        <v>147</v>
      </c>
      <c r="L46" s="11" t="s">
        <v>144</v>
      </c>
      <c r="M46" s="2"/>
      <c r="N46" s="11" t="s">
        <v>146</v>
      </c>
    </row>
    <row r="47">
      <c r="B47" s="14">
        <v>25.0</v>
      </c>
      <c r="C47" s="15">
        <v>0.9922195370381814</v>
      </c>
      <c r="D47" s="2" t="s">
        <v>118</v>
      </c>
      <c r="E47" s="2" t="s">
        <v>139</v>
      </c>
      <c r="F47" s="2" t="s">
        <v>85</v>
      </c>
      <c r="G47" s="2"/>
      <c r="H47" s="2"/>
      <c r="I47" s="2"/>
      <c r="J47" s="2"/>
      <c r="K47" s="11" t="s">
        <v>143</v>
      </c>
      <c r="L47" s="11" t="s">
        <v>148</v>
      </c>
      <c r="M47" s="2"/>
      <c r="N47" s="11" t="s">
        <v>146</v>
      </c>
    </row>
    <row r="49">
      <c r="A49" s="14" t="s">
        <v>149</v>
      </c>
      <c r="B49" s="14">
        <v>26.0</v>
      </c>
      <c r="C49" s="15">
        <v>0.03224180555844214</v>
      </c>
      <c r="D49" s="14" t="s">
        <v>84</v>
      </c>
      <c r="E49" s="70" t="s">
        <v>80</v>
      </c>
      <c r="F49" s="14" t="s">
        <v>85</v>
      </c>
      <c r="N49" s="14" t="s">
        <v>150</v>
      </c>
    </row>
    <row r="50">
      <c r="B50" s="14">
        <v>27.0</v>
      </c>
      <c r="C50" s="15">
        <v>0.035760613427555654</v>
      </c>
      <c r="D50" s="14" t="s">
        <v>86</v>
      </c>
      <c r="E50" s="70" t="s">
        <v>76</v>
      </c>
      <c r="F50" s="14" t="s">
        <v>85</v>
      </c>
      <c r="N50" s="14" t="s">
        <v>87</v>
      </c>
    </row>
    <row r="52">
      <c r="B52" s="14">
        <v>28.0</v>
      </c>
      <c r="C52" s="15">
        <v>0.038604548608418554</v>
      </c>
      <c r="D52" s="14" t="s">
        <v>116</v>
      </c>
      <c r="E52" s="70">
        <v>300.0</v>
      </c>
      <c r="F52" s="14" t="s">
        <v>85</v>
      </c>
      <c r="H52" s="14">
        <v>1050.0</v>
      </c>
      <c r="I52" s="70" t="s">
        <v>117</v>
      </c>
    </row>
    <row r="53">
      <c r="B53" s="14">
        <v>29.0</v>
      </c>
      <c r="C53" s="15">
        <v>0.04550049768295139</v>
      </c>
      <c r="D53" s="14" t="s">
        <v>116</v>
      </c>
      <c r="E53" s="70">
        <v>300.0</v>
      </c>
      <c r="F53" s="14" t="s">
        <v>85</v>
      </c>
      <c r="H53" s="14">
        <v>1025.0</v>
      </c>
      <c r="I53" s="70" t="s">
        <v>117</v>
      </c>
      <c r="N53" s="14" t="s">
        <v>151</v>
      </c>
    </row>
    <row r="54">
      <c r="B54" s="14">
        <v>30.0</v>
      </c>
      <c r="C54" s="15">
        <v>0.052492581016849726</v>
      </c>
      <c r="D54" s="14" t="s">
        <v>118</v>
      </c>
      <c r="E54" s="70">
        <v>1800.0</v>
      </c>
      <c r="F54" s="14" t="s">
        <v>85</v>
      </c>
      <c r="G54" s="14" t="s">
        <v>152</v>
      </c>
      <c r="H54" s="14">
        <v>1025.0</v>
      </c>
      <c r="I54" s="70" t="s">
        <v>117</v>
      </c>
      <c r="J54" s="74">
        <v>2.0</v>
      </c>
      <c r="N54" s="14" t="s">
        <v>120</v>
      </c>
    </row>
    <row r="55">
      <c r="B55" s="14">
        <v>31.0</v>
      </c>
      <c r="C55" s="15">
        <v>0.07474866897973698</v>
      </c>
      <c r="D55" s="14" t="s">
        <v>118</v>
      </c>
      <c r="E55" s="70">
        <v>1800.0</v>
      </c>
      <c r="F55" s="14" t="s">
        <v>85</v>
      </c>
      <c r="G55" s="14" t="s">
        <v>153</v>
      </c>
      <c r="H55" s="14">
        <v>1025.0</v>
      </c>
      <c r="I55" s="70" t="s">
        <v>117</v>
      </c>
      <c r="N55" s="14" t="s">
        <v>122</v>
      </c>
    </row>
    <row r="56">
      <c r="B56" s="14">
        <v>32.0</v>
      </c>
      <c r="C56" s="15">
        <v>0.09705195602145977</v>
      </c>
      <c r="D56" s="14" t="s">
        <v>118</v>
      </c>
      <c r="E56" s="70">
        <v>1800.0</v>
      </c>
      <c r="F56" s="14" t="s">
        <v>85</v>
      </c>
      <c r="G56" s="14" t="s">
        <v>154</v>
      </c>
      <c r="H56" s="14">
        <v>1025.0</v>
      </c>
      <c r="I56" s="70" t="s">
        <v>117</v>
      </c>
      <c r="N56" s="14" t="s">
        <v>124</v>
      </c>
    </row>
    <row r="57">
      <c r="B57" s="14">
        <v>33.0</v>
      </c>
      <c r="C57" s="15">
        <v>0.11938041666871868</v>
      </c>
      <c r="D57" s="14" t="s">
        <v>118</v>
      </c>
      <c r="E57" s="70">
        <v>1800.0</v>
      </c>
      <c r="F57" s="14" t="s">
        <v>85</v>
      </c>
      <c r="G57" s="14" t="s">
        <v>155</v>
      </c>
      <c r="H57" s="14">
        <v>1025.0</v>
      </c>
      <c r="I57" s="70" t="s">
        <v>117</v>
      </c>
      <c r="N57" s="14" t="s">
        <v>126</v>
      </c>
    </row>
    <row r="58">
      <c r="B58" s="14">
        <v>34.0</v>
      </c>
      <c r="C58" s="15">
        <v>0.14224864583229646</v>
      </c>
      <c r="D58" s="14" t="s">
        <v>84</v>
      </c>
      <c r="E58" s="70" t="s">
        <v>80</v>
      </c>
      <c r="F58" s="14" t="s">
        <v>85</v>
      </c>
      <c r="I58" s="75"/>
    </row>
    <row r="59">
      <c r="B59" s="14">
        <v>35.0</v>
      </c>
      <c r="C59" s="15">
        <v>0.14433467592607485</v>
      </c>
      <c r="D59" s="14" t="s">
        <v>86</v>
      </c>
      <c r="E59" s="70" t="s">
        <v>76</v>
      </c>
      <c r="F59" s="14" t="s">
        <v>85</v>
      </c>
      <c r="I59" s="75"/>
      <c r="N59" s="14" t="s">
        <v>87</v>
      </c>
    </row>
    <row r="60">
      <c r="B60" s="14">
        <v>36.0</v>
      </c>
      <c r="C60" s="15">
        <v>0.14649072916654404</v>
      </c>
      <c r="D60" s="14" t="s">
        <v>118</v>
      </c>
      <c r="E60" s="70">
        <v>1800.0</v>
      </c>
      <c r="F60" s="14" t="s">
        <v>85</v>
      </c>
      <c r="G60" s="14" t="s">
        <v>156</v>
      </c>
      <c r="H60" s="14">
        <v>1025.0</v>
      </c>
      <c r="I60" s="70" t="s">
        <v>117</v>
      </c>
      <c r="J60" s="14">
        <v>1.9</v>
      </c>
      <c r="N60" s="14" t="s">
        <v>128</v>
      </c>
    </row>
    <row r="61">
      <c r="B61" s="14">
        <v>37.0</v>
      </c>
      <c r="C61" s="15">
        <v>0.16880848379514646</v>
      </c>
      <c r="D61" s="14" t="s">
        <v>118</v>
      </c>
      <c r="E61" s="70">
        <v>1800.0</v>
      </c>
      <c r="F61" s="14" t="s">
        <v>85</v>
      </c>
      <c r="G61" s="14" t="s">
        <v>157</v>
      </c>
      <c r="H61" s="14">
        <v>1025.0</v>
      </c>
      <c r="I61" s="70" t="s">
        <v>117</v>
      </c>
      <c r="J61" s="14">
        <v>1.8</v>
      </c>
      <c r="N61" s="14" t="s">
        <v>130</v>
      </c>
    </row>
    <row r="62">
      <c r="B62" s="14">
        <v>38.0</v>
      </c>
      <c r="C62" s="15">
        <v>0.1912243055558065</v>
      </c>
      <c r="D62" s="14" t="s">
        <v>118</v>
      </c>
      <c r="E62" s="70">
        <v>1800.0</v>
      </c>
      <c r="F62" s="14" t="s">
        <v>85</v>
      </c>
      <c r="G62" s="14" t="s">
        <v>158</v>
      </c>
      <c r="H62" s="14">
        <v>1025.0</v>
      </c>
      <c r="I62" s="70" t="s">
        <v>117</v>
      </c>
      <c r="J62" s="14">
        <v>1.9</v>
      </c>
      <c r="N62" s="14" t="s">
        <v>132</v>
      </c>
    </row>
    <row r="64">
      <c r="B64" s="14">
        <v>39.0</v>
      </c>
      <c r="C64" s="15">
        <v>0.21561827546247514</v>
      </c>
      <c r="D64" s="14" t="s">
        <v>116</v>
      </c>
      <c r="E64" s="2" t="s">
        <v>133</v>
      </c>
      <c r="F64" s="2" t="s">
        <v>85</v>
      </c>
      <c r="G64" s="11" t="s">
        <v>159</v>
      </c>
      <c r="H64" s="2"/>
      <c r="I64" s="2"/>
      <c r="J64" s="2"/>
      <c r="K64" s="2"/>
      <c r="L64" s="2"/>
      <c r="M64" s="11" t="s">
        <v>160</v>
      </c>
      <c r="N64" s="11" t="s">
        <v>161</v>
      </c>
    </row>
    <row r="65">
      <c r="B65" s="14">
        <v>40.0</v>
      </c>
      <c r="C65" s="15">
        <v>0.2183746875016368</v>
      </c>
      <c r="D65" s="14" t="s">
        <v>116</v>
      </c>
      <c r="E65" s="2" t="s">
        <v>133</v>
      </c>
      <c r="F65" s="2" t="s">
        <v>85</v>
      </c>
      <c r="G65" s="2"/>
      <c r="H65" s="2"/>
      <c r="I65" s="2"/>
      <c r="J65" s="2"/>
      <c r="K65" s="11" t="s">
        <v>162</v>
      </c>
      <c r="L65" s="11" t="s">
        <v>163</v>
      </c>
      <c r="M65" s="11" t="s">
        <v>134</v>
      </c>
      <c r="N65" s="14" t="s">
        <v>164</v>
      </c>
    </row>
    <row r="66">
      <c r="B66" s="14">
        <v>41.0</v>
      </c>
      <c r="C66" s="15">
        <v>0.22269252315163612</v>
      </c>
      <c r="D66" s="14" t="s">
        <v>116</v>
      </c>
      <c r="E66" s="2" t="s">
        <v>133</v>
      </c>
      <c r="F66" s="2" t="s">
        <v>85</v>
      </c>
      <c r="G66" s="2"/>
      <c r="H66" s="2"/>
      <c r="I66" s="2"/>
      <c r="J66" s="2"/>
      <c r="K66" s="11" t="s">
        <v>165</v>
      </c>
      <c r="L66" s="11" t="s">
        <v>144</v>
      </c>
      <c r="M66" s="11"/>
    </row>
    <row r="67">
      <c r="B67" s="14">
        <v>42.0</v>
      </c>
      <c r="C67" s="15">
        <v>0.2245464351872215</v>
      </c>
      <c r="D67" s="2" t="s">
        <v>118</v>
      </c>
      <c r="E67" s="11" t="s">
        <v>166</v>
      </c>
      <c r="F67" s="2" t="s">
        <v>85</v>
      </c>
      <c r="G67" s="2"/>
      <c r="H67" s="2"/>
      <c r="I67" s="2"/>
      <c r="J67" s="2"/>
      <c r="K67" s="11"/>
      <c r="L67" s="11"/>
      <c r="M67" s="2"/>
      <c r="N67" s="11" t="s">
        <v>167</v>
      </c>
    </row>
    <row r="68">
      <c r="B68" s="14">
        <v>43.0</v>
      </c>
      <c r="C68" s="15">
        <v>0.2288775810156949</v>
      </c>
      <c r="D68" s="2" t="s">
        <v>118</v>
      </c>
      <c r="E68" s="11" t="s">
        <v>166</v>
      </c>
      <c r="F68" s="2" t="s">
        <v>85</v>
      </c>
      <c r="G68" s="2"/>
      <c r="H68" s="2"/>
      <c r="I68" s="2"/>
      <c r="J68" s="2"/>
      <c r="K68" s="14" t="s">
        <v>168</v>
      </c>
      <c r="M68" s="2"/>
      <c r="N68" s="11" t="s">
        <v>167</v>
      </c>
    </row>
    <row r="69">
      <c r="B69" s="14">
        <v>44.0</v>
      </c>
      <c r="C69" s="15">
        <v>0.23330524305492872</v>
      </c>
      <c r="D69" s="2" t="s">
        <v>118</v>
      </c>
      <c r="E69" s="11" t="s">
        <v>166</v>
      </c>
      <c r="F69" s="2" t="s">
        <v>85</v>
      </c>
      <c r="G69" s="2"/>
      <c r="H69" s="2"/>
      <c r="I69" s="2"/>
      <c r="J69" s="2"/>
      <c r="L69" s="14" t="s">
        <v>169</v>
      </c>
      <c r="M69" s="2"/>
      <c r="N69" s="11" t="s">
        <v>170</v>
      </c>
    </row>
    <row r="70">
      <c r="B70" s="14">
        <v>45.0</v>
      </c>
      <c r="C70" s="15">
        <v>0.2376178240738227</v>
      </c>
      <c r="D70" s="14" t="s">
        <v>116</v>
      </c>
      <c r="E70" s="2" t="s">
        <v>133</v>
      </c>
      <c r="F70" s="2" t="s">
        <v>85</v>
      </c>
      <c r="G70" s="2"/>
      <c r="H70" s="2"/>
      <c r="I70" s="2"/>
      <c r="J70" s="2"/>
      <c r="K70" s="11"/>
      <c r="L70" s="11"/>
      <c r="M70" s="11" t="s">
        <v>160</v>
      </c>
      <c r="N70" s="11" t="s">
        <v>171</v>
      </c>
    </row>
    <row r="71">
      <c r="B71" s="14">
        <v>46.0</v>
      </c>
      <c r="C71" s="15">
        <v>0.23936539351416286</v>
      </c>
      <c r="D71" s="14" t="s">
        <v>116</v>
      </c>
      <c r="E71" s="2" t="s">
        <v>133</v>
      </c>
      <c r="F71" s="2" t="s">
        <v>85</v>
      </c>
      <c r="G71" s="2"/>
      <c r="H71" s="2"/>
      <c r="I71" s="2"/>
      <c r="J71" s="2"/>
      <c r="K71" s="11"/>
      <c r="L71" s="11"/>
      <c r="M71" s="11" t="s">
        <v>160</v>
      </c>
      <c r="N71" s="11" t="s">
        <v>172</v>
      </c>
    </row>
    <row r="72">
      <c r="B72" s="14">
        <v>47.0</v>
      </c>
      <c r="C72" s="15">
        <v>0.24171289351943415</v>
      </c>
      <c r="D72" s="14" t="s">
        <v>116</v>
      </c>
      <c r="E72" s="2" t="s">
        <v>133</v>
      </c>
      <c r="F72" s="2" t="s">
        <v>85</v>
      </c>
      <c r="M72" s="14" t="s">
        <v>173</v>
      </c>
      <c r="N72" s="11" t="s">
        <v>174</v>
      </c>
    </row>
    <row r="73">
      <c r="B73" s="14">
        <v>48.0</v>
      </c>
      <c r="C73" s="15">
        <v>0.24443655092909466</v>
      </c>
      <c r="D73" s="2" t="s">
        <v>118</v>
      </c>
      <c r="E73" s="11" t="s">
        <v>166</v>
      </c>
      <c r="F73" s="2" t="s">
        <v>85</v>
      </c>
      <c r="L73" s="14" t="s">
        <v>138</v>
      </c>
      <c r="N73" s="11" t="s">
        <v>175</v>
      </c>
    </row>
    <row r="74">
      <c r="B74" s="14">
        <v>49.0</v>
      </c>
      <c r="C74" s="15">
        <v>0.24866562499664724</v>
      </c>
      <c r="D74" s="2" t="s">
        <v>118</v>
      </c>
      <c r="E74" s="11" t="s">
        <v>166</v>
      </c>
      <c r="F74" s="2" t="s">
        <v>85</v>
      </c>
      <c r="K74" s="14" t="s">
        <v>168</v>
      </c>
      <c r="N74" s="11" t="s">
        <v>175</v>
      </c>
    </row>
    <row r="75">
      <c r="B75" s="14">
        <v>50.0</v>
      </c>
      <c r="C75" s="15">
        <v>0.2529436574113788</v>
      </c>
      <c r="D75" s="2" t="s">
        <v>118</v>
      </c>
      <c r="E75" s="11" t="s">
        <v>166</v>
      </c>
      <c r="F75" s="2" t="s">
        <v>85</v>
      </c>
      <c r="L75" s="14" t="s">
        <v>144</v>
      </c>
      <c r="N75" s="11" t="s">
        <v>175</v>
      </c>
    </row>
    <row r="77">
      <c r="B77" s="14">
        <v>51.0</v>
      </c>
      <c r="C77" s="15">
        <v>0.2588538888885523</v>
      </c>
      <c r="D77" s="14" t="s">
        <v>84</v>
      </c>
      <c r="E77" s="70" t="s">
        <v>80</v>
      </c>
      <c r="F77" s="14" t="s">
        <v>85</v>
      </c>
      <c r="N77" s="14" t="s">
        <v>176</v>
      </c>
    </row>
    <row r="78">
      <c r="B78" s="14">
        <v>52.0</v>
      </c>
      <c r="C78" s="15">
        <v>0.26205090277653653</v>
      </c>
      <c r="D78" s="14" t="s">
        <v>86</v>
      </c>
      <c r="E78" s="70" t="s">
        <v>76</v>
      </c>
      <c r="F78" s="14" t="s">
        <v>85</v>
      </c>
      <c r="N78" s="14" t="s">
        <v>87</v>
      </c>
    </row>
    <row r="80">
      <c r="B80" s="14">
        <v>53.0</v>
      </c>
      <c r="C80" s="15">
        <v>0.27937260417093057</v>
      </c>
      <c r="D80" s="77" t="s">
        <v>177</v>
      </c>
      <c r="E80" s="14" t="s">
        <v>178</v>
      </c>
      <c r="F80" s="14" t="s">
        <v>85</v>
      </c>
      <c r="L80" s="14" t="s">
        <v>179</v>
      </c>
      <c r="N80" s="77" t="s">
        <v>180</v>
      </c>
      <c r="R80" s="14" t="s">
        <v>181</v>
      </c>
    </row>
    <row r="81">
      <c r="B81" s="14">
        <v>54.0</v>
      </c>
      <c r="C81" s="15">
        <v>0.2826821643539006</v>
      </c>
      <c r="D81" s="77" t="s">
        <v>177</v>
      </c>
      <c r="E81" s="14" t="s">
        <v>182</v>
      </c>
      <c r="F81" s="14" t="s">
        <v>85</v>
      </c>
      <c r="N81" s="77" t="s">
        <v>183</v>
      </c>
      <c r="R81" s="14" t="s">
        <v>184</v>
      </c>
      <c r="S81" s="14" t="s">
        <v>185</v>
      </c>
      <c r="T81" s="14" t="s">
        <v>186</v>
      </c>
      <c r="U81" s="14" t="s">
        <v>187</v>
      </c>
    </row>
    <row r="82">
      <c r="B82" s="14">
        <v>55.0</v>
      </c>
      <c r="C82" s="15">
        <v>0.28504958333360264</v>
      </c>
      <c r="D82" s="77" t="s">
        <v>177</v>
      </c>
      <c r="E82" s="14" t="s">
        <v>188</v>
      </c>
      <c r="F82" s="14" t="s">
        <v>85</v>
      </c>
      <c r="L82" s="14" t="s">
        <v>179</v>
      </c>
      <c r="N82" s="77" t="s">
        <v>189</v>
      </c>
      <c r="R82" s="77">
        <v>82.5</v>
      </c>
      <c r="S82" s="77">
        <v>60.0</v>
      </c>
      <c r="T82" s="77">
        <v>42.0</v>
      </c>
      <c r="U82" s="77">
        <v>32.0</v>
      </c>
    </row>
    <row r="83">
      <c r="B83" s="14">
        <v>56.0</v>
      </c>
      <c r="C83" s="15">
        <v>0.28952887731429655</v>
      </c>
      <c r="D83" s="2" t="s">
        <v>177</v>
      </c>
      <c r="E83" s="78" t="s">
        <v>190</v>
      </c>
      <c r="F83" s="14" t="s">
        <v>85</v>
      </c>
      <c r="L83" s="14" t="s">
        <v>179</v>
      </c>
      <c r="N83" s="77" t="s">
        <v>191</v>
      </c>
    </row>
    <row r="84">
      <c r="E84" s="78" t="str">
        <f>C76</f>
        <v/>
      </c>
    </row>
    <row r="85">
      <c r="B85" s="14">
        <v>57.0</v>
      </c>
      <c r="C85" s="15">
        <v>0.29450571759662125</v>
      </c>
      <c r="D85" s="14" t="s">
        <v>192</v>
      </c>
      <c r="F85" s="14" t="s">
        <v>85</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79">
        <v>45484.0</v>
      </c>
      <c r="D1" s="43"/>
      <c r="E1" s="43"/>
      <c r="F1" s="44"/>
      <c r="G1" s="41" t="s">
        <v>42</v>
      </c>
      <c r="H1" s="45" t="s">
        <v>193</v>
      </c>
      <c r="I1" s="46"/>
      <c r="J1" s="46"/>
      <c r="K1" s="46"/>
      <c r="L1" s="46"/>
      <c r="M1" s="46"/>
      <c r="N1" s="47"/>
      <c r="O1" s="48"/>
      <c r="P1" s="46"/>
      <c r="Q1" s="46"/>
      <c r="R1" s="46"/>
      <c r="S1" s="47"/>
    </row>
    <row r="2">
      <c r="A2" s="49"/>
      <c r="B2" s="50" t="s">
        <v>44</v>
      </c>
      <c r="C2" s="51" t="s">
        <v>194</v>
      </c>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195</v>
      </c>
    </row>
    <row r="8">
      <c r="N8" s="14" t="s">
        <v>103</v>
      </c>
    </row>
    <row r="9">
      <c r="A9" s="11" t="s">
        <v>19</v>
      </c>
      <c r="D9" s="14"/>
    </row>
    <row r="10">
      <c r="D10" s="14"/>
    </row>
    <row r="11">
      <c r="D11" s="14" t="s">
        <v>196</v>
      </c>
    </row>
    <row r="12">
      <c r="D12" s="14" t="s">
        <v>197</v>
      </c>
    </row>
    <row r="13">
      <c r="D13" s="14" t="s">
        <v>198</v>
      </c>
    </row>
    <row r="14">
      <c r="D14" s="14" t="s">
        <v>199</v>
      </c>
    </row>
    <row r="15">
      <c r="C15" s="15">
        <v>0.707668090282823</v>
      </c>
      <c r="D15" s="14" t="s">
        <v>200</v>
      </c>
    </row>
    <row r="16">
      <c r="C16" s="15">
        <v>0.7216384143539472</v>
      </c>
      <c r="D16" s="14" t="s">
        <v>201</v>
      </c>
    </row>
    <row r="17">
      <c r="C17" s="15">
        <v>0.7293251157389022</v>
      </c>
      <c r="D17" s="14" t="s">
        <v>202</v>
      </c>
    </row>
    <row r="19">
      <c r="C19" s="15">
        <v>0.742586956017476</v>
      </c>
      <c r="D19" s="14" t="s">
        <v>203</v>
      </c>
    </row>
    <row r="20">
      <c r="D20" s="69" t="s">
        <v>204</v>
      </c>
    </row>
    <row r="21">
      <c r="B21" s="14">
        <v>1.0</v>
      </c>
      <c r="C21" s="15">
        <v>0.7611432986159343</v>
      </c>
      <c r="D21" s="14" t="s">
        <v>84</v>
      </c>
      <c r="E21" s="70" t="s">
        <v>80</v>
      </c>
      <c r="F21" s="14" t="s">
        <v>85</v>
      </c>
    </row>
    <row r="22">
      <c r="B22" s="14">
        <v>2.0</v>
      </c>
      <c r="C22" s="15">
        <v>0.764002106479893</v>
      </c>
      <c r="D22" s="14" t="s">
        <v>86</v>
      </c>
      <c r="E22" s="70" t="s">
        <v>76</v>
      </c>
      <c r="F22" s="14" t="s">
        <v>85</v>
      </c>
    </row>
    <row r="23">
      <c r="B23" s="75"/>
    </row>
    <row r="24">
      <c r="B24" s="70">
        <v>3.0</v>
      </c>
      <c r="C24" s="15">
        <v>0.7787901273113675</v>
      </c>
      <c r="D24" s="2" t="s">
        <v>205</v>
      </c>
      <c r="E24" s="80" t="s">
        <v>206</v>
      </c>
      <c r="F24" s="2" t="s">
        <v>85</v>
      </c>
      <c r="G24" s="2"/>
      <c r="H24" s="2"/>
      <c r="I24" s="2"/>
      <c r="J24" s="2"/>
      <c r="K24" s="2"/>
      <c r="L24" s="2"/>
      <c r="M24" s="2"/>
      <c r="N24" s="11" t="s">
        <v>207</v>
      </c>
    </row>
    <row r="25">
      <c r="B25" s="81">
        <v>45395.0</v>
      </c>
      <c r="C25" s="15">
        <v>0.7821904745360371</v>
      </c>
      <c r="D25" s="11" t="s">
        <v>208</v>
      </c>
      <c r="E25" s="80" t="s">
        <v>206</v>
      </c>
      <c r="F25" s="2" t="s">
        <v>85</v>
      </c>
      <c r="G25" s="2"/>
      <c r="H25" s="2"/>
      <c r="I25" s="2"/>
      <c r="J25" s="2"/>
      <c r="K25" s="2"/>
      <c r="L25" s="2"/>
      <c r="M25" s="2"/>
      <c r="N25" s="11" t="s">
        <v>209</v>
      </c>
    </row>
    <row r="26">
      <c r="B26" s="70" t="s">
        <v>210</v>
      </c>
      <c r="C26" s="15">
        <v>0.8021710763860028</v>
      </c>
      <c r="D26" s="2" t="s">
        <v>205</v>
      </c>
      <c r="E26" s="80" t="s">
        <v>211</v>
      </c>
      <c r="F26" s="2" t="s">
        <v>85</v>
      </c>
      <c r="G26" s="2"/>
      <c r="H26" s="2"/>
      <c r="I26" s="2"/>
      <c r="J26" s="2"/>
      <c r="K26" s="2"/>
      <c r="L26" s="2"/>
      <c r="M26" s="2"/>
      <c r="N26" s="11" t="s">
        <v>212</v>
      </c>
    </row>
    <row r="27">
      <c r="B27" s="70" t="s">
        <v>213</v>
      </c>
      <c r="C27" s="15">
        <v>0.8222868518496398</v>
      </c>
      <c r="D27" s="2" t="s">
        <v>205</v>
      </c>
      <c r="E27" s="80" t="s">
        <v>214</v>
      </c>
      <c r="F27" s="2" t="s">
        <v>85</v>
      </c>
      <c r="G27" s="2"/>
      <c r="H27" s="2"/>
      <c r="I27" s="2"/>
      <c r="J27" s="2"/>
      <c r="K27" s="2"/>
      <c r="L27" s="2"/>
      <c r="M27" s="2"/>
      <c r="N27" s="11" t="s">
        <v>215</v>
      </c>
    </row>
    <row r="28">
      <c r="B28" s="70">
        <v>34.0</v>
      </c>
      <c r="C28" s="15">
        <v>0.8432578356441809</v>
      </c>
      <c r="D28" s="14" t="s">
        <v>106</v>
      </c>
      <c r="E28" s="14">
        <v>0.0</v>
      </c>
      <c r="F28" s="2" t="s">
        <v>85</v>
      </c>
      <c r="H28" s="14" t="s">
        <v>216</v>
      </c>
    </row>
    <row r="29">
      <c r="B29" s="70" t="s">
        <v>217</v>
      </c>
      <c r="C29" s="15">
        <v>0.8450927083322313</v>
      </c>
      <c r="D29" s="14" t="s">
        <v>218</v>
      </c>
      <c r="E29" s="14">
        <v>0.0</v>
      </c>
      <c r="F29" s="2" t="s">
        <v>85</v>
      </c>
      <c r="H29" s="14" t="s">
        <v>216</v>
      </c>
    </row>
    <row r="30">
      <c r="B30" s="70" t="s">
        <v>219</v>
      </c>
      <c r="C30" s="15">
        <v>0.8654148379646358</v>
      </c>
      <c r="D30" s="14" t="s">
        <v>220</v>
      </c>
      <c r="E30" s="14">
        <v>0.0</v>
      </c>
      <c r="F30" s="2" t="s">
        <v>85</v>
      </c>
      <c r="H30" s="14" t="s">
        <v>221</v>
      </c>
    </row>
    <row r="31">
      <c r="B31" s="70">
        <v>67.0</v>
      </c>
      <c r="C31" s="15">
        <v>0.8965405671333428</v>
      </c>
      <c r="D31" s="14" t="s">
        <v>192</v>
      </c>
      <c r="E31" s="70">
        <v>1800.0</v>
      </c>
      <c r="F31" s="14" t="s">
        <v>85</v>
      </c>
    </row>
    <row r="32">
      <c r="B32" s="75"/>
    </row>
    <row r="33">
      <c r="A33" s="14" t="s">
        <v>222</v>
      </c>
      <c r="B33" s="75"/>
      <c r="C33" s="15">
        <v>0.969337962960708</v>
      </c>
      <c r="D33" s="14" t="s">
        <v>223</v>
      </c>
    </row>
    <row r="34">
      <c r="B34" s="75"/>
    </row>
    <row r="35">
      <c r="B35" s="70">
        <v>68.0</v>
      </c>
      <c r="C35" s="15">
        <v>0.9740919907417265</v>
      </c>
      <c r="D35" s="14" t="s">
        <v>84</v>
      </c>
      <c r="E35" s="70" t="s">
        <v>80</v>
      </c>
      <c r="F35" s="14" t="s">
        <v>85</v>
      </c>
      <c r="G35" s="14" t="s">
        <v>224</v>
      </c>
      <c r="N35" s="14" t="s">
        <v>225</v>
      </c>
    </row>
    <row r="36">
      <c r="B36" s="70">
        <v>69.0</v>
      </c>
      <c r="C36" s="15">
        <v>0.976798981486354</v>
      </c>
      <c r="D36" s="14" t="s">
        <v>86</v>
      </c>
      <c r="E36" s="70" t="s">
        <v>76</v>
      </c>
      <c r="F36" s="14" t="s">
        <v>85</v>
      </c>
      <c r="G36" s="14" t="s">
        <v>224</v>
      </c>
      <c r="N36" s="14" t="s">
        <v>226</v>
      </c>
    </row>
    <row r="37">
      <c r="B37" s="75"/>
    </row>
    <row r="38">
      <c r="B38" s="75"/>
      <c r="C38" s="15">
        <v>0.9809490740740741</v>
      </c>
      <c r="D38" s="14" t="s">
        <v>227</v>
      </c>
      <c r="N38" s="26" t="s">
        <v>228</v>
      </c>
    </row>
    <row r="39">
      <c r="B39" s="75"/>
    </row>
    <row r="40">
      <c r="B40" s="70">
        <v>70.0</v>
      </c>
      <c r="C40" s="15">
        <v>0.003260474535636604</v>
      </c>
      <c r="D40" s="14" t="s">
        <v>84</v>
      </c>
      <c r="E40" s="70" t="s">
        <v>80</v>
      </c>
      <c r="F40" s="14" t="s">
        <v>85</v>
      </c>
      <c r="G40" s="14" t="s">
        <v>224</v>
      </c>
    </row>
    <row r="41">
      <c r="B41" s="70">
        <v>71.0</v>
      </c>
      <c r="C41" s="15">
        <v>0.006161284720292315</v>
      </c>
      <c r="D41" s="14" t="s">
        <v>86</v>
      </c>
      <c r="E41" s="70" t="s">
        <v>76</v>
      </c>
      <c r="F41" s="14" t="s">
        <v>85</v>
      </c>
      <c r="G41" s="14" t="s">
        <v>224</v>
      </c>
    </row>
    <row r="42">
      <c r="B42" s="70">
        <v>72.0</v>
      </c>
      <c r="C42" s="15">
        <v>0.019307974536786787</v>
      </c>
      <c r="D42" s="14" t="s">
        <v>229</v>
      </c>
      <c r="E42" s="70">
        <v>1800.0</v>
      </c>
      <c r="F42" s="14" t="s">
        <v>85</v>
      </c>
      <c r="G42" s="14" t="s">
        <v>224</v>
      </c>
    </row>
    <row r="43">
      <c r="B43" s="70">
        <v>73.0</v>
      </c>
      <c r="C43" s="15">
        <v>0.06022197916172445</v>
      </c>
      <c r="D43" s="14" t="s">
        <v>84</v>
      </c>
      <c r="E43" s="70" t="s">
        <v>80</v>
      </c>
      <c r="F43" s="14" t="s">
        <v>85</v>
      </c>
      <c r="G43" s="14" t="s">
        <v>134</v>
      </c>
    </row>
    <row r="44">
      <c r="B44" s="14">
        <v>74.0</v>
      </c>
      <c r="C44" s="15">
        <v>0.06296836805995554</v>
      </c>
      <c r="D44" s="14" t="s">
        <v>86</v>
      </c>
      <c r="E44" s="70" t="s">
        <v>76</v>
      </c>
      <c r="F44" s="14" t="s">
        <v>85</v>
      </c>
      <c r="G44" s="14" t="s">
        <v>134</v>
      </c>
    </row>
    <row r="46">
      <c r="B46" s="14">
        <v>75.0</v>
      </c>
      <c r="C46" s="15">
        <v>0.07346921296266373</v>
      </c>
      <c r="D46" s="14" t="s">
        <v>84</v>
      </c>
      <c r="E46" s="70" t="s">
        <v>80</v>
      </c>
      <c r="F46" s="14" t="s">
        <v>85</v>
      </c>
    </row>
    <row r="47">
      <c r="B47" s="14">
        <v>76.0</v>
      </c>
      <c r="C47" s="15">
        <v>0.07635527777893003</v>
      </c>
      <c r="D47" s="14" t="s">
        <v>86</v>
      </c>
      <c r="E47" s="70" t="s">
        <v>76</v>
      </c>
      <c r="F47" s="14" t="s">
        <v>85</v>
      </c>
      <c r="N47" s="14" t="s">
        <v>87</v>
      </c>
    </row>
    <row r="49">
      <c r="B49" s="14">
        <v>77.0</v>
      </c>
      <c r="C49" s="15">
        <v>0.08809046295937151</v>
      </c>
      <c r="D49" s="14" t="s">
        <v>192</v>
      </c>
      <c r="E49" s="70">
        <v>1800.0</v>
      </c>
      <c r="F49" s="14" t="s">
        <v>85</v>
      </c>
      <c r="G49" s="14" t="s">
        <v>230</v>
      </c>
    </row>
    <row r="51">
      <c r="C51" s="15">
        <v>0.11141203703703703</v>
      </c>
      <c r="D51" s="14" t="s">
        <v>231</v>
      </c>
    </row>
    <row r="53">
      <c r="B53" s="14"/>
      <c r="C53" s="15"/>
      <c r="D53" s="14" t="s">
        <v>232</v>
      </c>
      <c r="E53" s="70"/>
      <c r="F53" s="14"/>
      <c r="G53" s="14"/>
      <c r="H53" s="14"/>
      <c r="I53" s="70"/>
      <c r="L53" s="14"/>
    </row>
    <row r="54">
      <c r="B54" s="14"/>
      <c r="C54" s="15"/>
      <c r="D54" s="14"/>
      <c r="E54" s="70"/>
      <c r="F54" s="14"/>
      <c r="G54" s="14"/>
      <c r="H54" s="14"/>
      <c r="I54" s="70"/>
      <c r="L54" s="14"/>
    </row>
    <row r="55">
      <c r="B55" s="14">
        <v>78.0</v>
      </c>
      <c r="C55" s="15">
        <v>0.14006553241051733</v>
      </c>
      <c r="D55" s="14" t="s">
        <v>116</v>
      </c>
      <c r="E55" s="70">
        <v>300.0</v>
      </c>
      <c r="F55" s="14" t="s">
        <v>85</v>
      </c>
      <c r="G55" s="14" t="s">
        <v>233</v>
      </c>
      <c r="H55" s="14">
        <v>1030.0</v>
      </c>
      <c r="I55" s="70" t="s">
        <v>117</v>
      </c>
      <c r="M55" s="14" t="s">
        <v>234</v>
      </c>
    </row>
    <row r="56">
      <c r="B56" s="14">
        <v>79.0</v>
      </c>
      <c r="C56" s="15">
        <v>0.14925171296636108</v>
      </c>
      <c r="D56" s="14" t="s">
        <v>118</v>
      </c>
      <c r="E56" s="70">
        <v>1800.0</v>
      </c>
      <c r="F56" s="14" t="s">
        <v>85</v>
      </c>
      <c r="G56" s="14" t="s">
        <v>235</v>
      </c>
      <c r="H56" s="14">
        <v>1010.0</v>
      </c>
      <c r="I56" s="70" t="s">
        <v>117</v>
      </c>
      <c r="J56" s="82">
        <v>45330.0</v>
      </c>
      <c r="M56" s="14" t="s">
        <v>234</v>
      </c>
      <c r="N56" s="14" t="s">
        <v>236</v>
      </c>
    </row>
    <row r="57">
      <c r="B57" s="14">
        <v>80.0</v>
      </c>
      <c r="C57" s="15">
        <v>0.17523425925901392</v>
      </c>
      <c r="D57" s="14" t="s">
        <v>118</v>
      </c>
      <c r="E57" s="70">
        <v>1800.0</v>
      </c>
      <c r="F57" s="14" t="s">
        <v>85</v>
      </c>
      <c r="G57" s="14" t="s">
        <v>237</v>
      </c>
      <c r="H57" s="14">
        <v>1010.0</v>
      </c>
      <c r="I57" s="70" t="s">
        <v>117</v>
      </c>
      <c r="J57" s="14">
        <v>1.9</v>
      </c>
      <c r="N57" s="14" t="s">
        <v>238</v>
      </c>
    </row>
    <row r="58">
      <c r="B58" s="14">
        <v>81.0</v>
      </c>
      <c r="C58" s="15">
        <v>0.19739583333333333</v>
      </c>
      <c r="D58" s="14" t="s">
        <v>118</v>
      </c>
      <c r="E58" s="70">
        <v>1800.0</v>
      </c>
      <c r="F58" s="14" t="s">
        <v>85</v>
      </c>
      <c r="G58" s="14" t="s">
        <v>239</v>
      </c>
      <c r="H58" s="14">
        <v>1010.0</v>
      </c>
      <c r="I58" s="70" t="s">
        <v>117</v>
      </c>
      <c r="J58" s="14">
        <v>2.0</v>
      </c>
      <c r="N58" s="14" t="s">
        <v>124</v>
      </c>
    </row>
    <row r="59">
      <c r="B59" s="14">
        <v>82.0</v>
      </c>
      <c r="C59" s="15">
        <v>0.21985381944978144</v>
      </c>
      <c r="D59" s="14" t="s">
        <v>118</v>
      </c>
      <c r="E59" s="70">
        <v>1800.0</v>
      </c>
      <c r="F59" s="14" t="s">
        <v>85</v>
      </c>
      <c r="G59" s="14" t="s">
        <v>240</v>
      </c>
      <c r="H59" s="14">
        <v>1010.0</v>
      </c>
      <c r="I59" s="70" t="s">
        <v>117</v>
      </c>
      <c r="J59" s="14">
        <v>1.8</v>
      </c>
      <c r="N59" s="14" t="s">
        <v>241</v>
      </c>
    </row>
    <row r="60">
      <c r="E60" s="70"/>
    </row>
    <row r="61">
      <c r="D61" s="14" t="s">
        <v>242</v>
      </c>
      <c r="E61" s="70"/>
    </row>
    <row r="62">
      <c r="D62" s="14" t="s">
        <v>243</v>
      </c>
      <c r="E62" s="70"/>
    </row>
    <row r="63">
      <c r="E63" s="70"/>
    </row>
    <row r="64">
      <c r="B64" s="14">
        <v>83.0</v>
      </c>
      <c r="C64" s="15">
        <v>0.24320601851851853</v>
      </c>
      <c r="D64" s="14" t="s">
        <v>116</v>
      </c>
      <c r="E64" s="2" t="s">
        <v>133</v>
      </c>
      <c r="F64" s="2" t="s">
        <v>85</v>
      </c>
      <c r="N64" s="11" t="s">
        <v>174</v>
      </c>
      <c r="P64" s="14" t="s">
        <v>244</v>
      </c>
    </row>
    <row r="65">
      <c r="B65" s="14">
        <v>84.0</v>
      </c>
      <c r="C65" s="15">
        <v>0.2458912037037037</v>
      </c>
      <c r="D65" s="2" t="s">
        <v>118</v>
      </c>
      <c r="E65" s="11" t="s">
        <v>166</v>
      </c>
      <c r="F65" s="2" t="s">
        <v>85</v>
      </c>
      <c r="G65" s="14" t="s">
        <v>235</v>
      </c>
      <c r="H65" s="14">
        <v>1010.0</v>
      </c>
      <c r="K65" s="14" t="s">
        <v>168</v>
      </c>
      <c r="L65" s="14" t="s">
        <v>144</v>
      </c>
      <c r="N65" s="11" t="s">
        <v>175</v>
      </c>
      <c r="P65" s="14" t="s">
        <v>245</v>
      </c>
    </row>
    <row r="66">
      <c r="B66" s="14">
        <v>85.0</v>
      </c>
      <c r="C66" s="15">
        <v>0.2514408796268981</v>
      </c>
      <c r="D66" s="2" t="s">
        <v>118</v>
      </c>
      <c r="E66" s="11" t="s">
        <v>166</v>
      </c>
      <c r="F66" s="2" t="s">
        <v>85</v>
      </c>
      <c r="G66" s="14" t="s">
        <v>246</v>
      </c>
      <c r="L66" s="14" t="s">
        <v>144</v>
      </c>
      <c r="M66" s="14" t="s">
        <v>247</v>
      </c>
      <c r="N66" s="11" t="s">
        <v>175</v>
      </c>
      <c r="P66" s="14" t="s">
        <v>248</v>
      </c>
    </row>
    <row r="67">
      <c r="D67" s="11" t="s">
        <v>249</v>
      </c>
      <c r="E67" s="11"/>
      <c r="F67" s="2"/>
      <c r="N67" s="11"/>
    </row>
    <row r="68">
      <c r="B68" s="14">
        <v>86.0</v>
      </c>
      <c r="C68" s="15">
        <v>0.2608836921281181</v>
      </c>
      <c r="D68" s="2" t="s">
        <v>118</v>
      </c>
      <c r="E68" s="11" t="s">
        <v>166</v>
      </c>
      <c r="F68" s="2" t="s">
        <v>85</v>
      </c>
      <c r="L68" s="14" t="s">
        <v>138</v>
      </c>
      <c r="M68" s="14" t="s">
        <v>81</v>
      </c>
      <c r="N68" s="11" t="s">
        <v>175</v>
      </c>
      <c r="O68" s="14" t="s">
        <v>250</v>
      </c>
    </row>
    <row r="70">
      <c r="D70" s="14" t="s">
        <v>251</v>
      </c>
    </row>
    <row r="72">
      <c r="D72" s="14" t="s">
        <v>252</v>
      </c>
    </row>
    <row r="73">
      <c r="B73" s="14">
        <v>87.0</v>
      </c>
      <c r="C73" s="15">
        <v>0.2691905671308632</v>
      </c>
      <c r="D73" s="14" t="s">
        <v>84</v>
      </c>
      <c r="E73" s="70" t="s">
        <v>80</v>
      </c>
      <c r="F73" s="14" t="s">
        <v>85</v>
      </c>
    </row>
    <row r="74">
      <c r="B74" s="14">
        <v>88.0</v>
      </c>
      <c r="C74" s="15">
        <v>0.2724421296296296</v>
      </c>
      <c r="D74" s="14" t="s">
        <v>86</v>
      </c>
      <c r="E74" s="70" t="s">
        <v>76</v>
      </c>
      <c r="F74" s="14" t="s">
        <v>85</v>
      </c>
    </row>
    <row r="76">
      <c r="B76" s="14" t="s">
        <v>253</v>
      </c>
      <c r="C76" s="15">
        <v>0.27688740740995854</v>
      </c>
      <c r="D76" s="14" t="s">
        <v>254</v>
      </c>
      <c r="E76" s="14">
        <v>1800.0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83" t="s">
        <v>255</v>
      </c>
      <c r="D1" s="43"/>
      <c r="E1" s="43"/>
      <c r="F1" s="44"/>
      <c r="G1" s="41" t="s">
        <v>42</v>
      </c>
      <c r="H1" s="45" t="s">
        <v>256</v>
      </c>
      <c r="I1" s="46"/>
      <c r="J1" s="46"/>
      <c r="K1" s="46"/>
      <c r="L1" s="46"/>
      <c r="M1" s="46"/>
      <c r="N1" s="47"/>
      <c r="O1" s="48"/>
      <c r="P1" s="46"/>
      <c r="Q1" s="46"/>
      <c r="R1" s="46"/>
      <c r="S1" s="47"/>
    </row>
    <row r="2">
      <c r="A2" s="49"/>
      <c r="B2" s="50" t="s">
        <v>44</v>
      </c>
      <c r="C2" s="51" t="s">
        <v>194</v>
      </c>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257</v>
      </c>
    </row>
    <row r="8">
      <c r="N8" s="14" t="s">
        <v>72</v>
      </c>
    </row>
    <row r="9">
      <c r="A9" s="84" t="s">
        <v>258</v>
      </c>
    </row>
    <row r="10">
      <c r="A10" s="17" t="s">
        <v>26</v>
      </c>
      <c r="B10" s="14"/>
      <c r="C10" s="15"/>
      <c r="D10" s="14"/>
      <c r="E10" s="70"/>
      <c r="F10" s="14"/>
    </row>
    <row r="11">
      <c r="B11" s="14">
        <v>1.0</v>
      </c>
      <c r="C11" s="15">
        <v>0.7350117939786287</v>
      </c>
      <c r="D11" s="14" t="s">
        <v>84</v>
      </c>
      <c r="E11" s="70" t="s">
        <v>80</v>
      </c>
      <c r="F11" s="14" t="s">
        <v>85</v>
      </c>
    </row>
    <row r="12">
      <c r="B12" s="14">
        <v>2.0</v>
      </c>
      <c r="C12" s="15">
        <v>0.7378089004632784</v>
      </c>
      <c r="D12" s="14" t="s">
        <v>86</v>
      </c>
      <c r="E12" s="70" t="s">
        <v>76</v>
      </c>
      <c r="F12" s="14" t="s">
        <v>85</v>
      </c>
      <c r="N12" s="14" t="s">
        <v>259</v>
      </c>
    </row>
    <row r="13">
      <c r="B13" s="14">
        <v>3.0</v>
      </c>
      <c r="C13" s="15">
        <v>0.7884484953683568</v>
      </c>
      <c r="D13" s="14" t="s">
        <v>84</v>
      </c>
      <c r="E13" s="70" t="s">
        <v>80</v>
      </c>
      <c r="F13" s="14" t="s">
        <v>85</v>
      </c>
      <c r="N13" s="14" t="s">
        <v>260</v>
      </c>
    </row>
    <row r="14">
      <c r="B14" s="14">
        <v>4.0</v>
      </c>
      <c r="C14" s="15">
        <v>0.7911196412023855</v>
      </c>
      <c r="D14" s="14" t="s">
        <v>86</v>
      </c>
      <c r="E14" s="70" t="s">
        <v>76</v>
      </c>
      <c r="F14" s="14" t="s">
        <v>85</v>
      </c>
    </row>
    <row r="15">
      <c r="B15" s="14">
        <v>5.0</v>
      </c>
      <c r="C15" s="15">
        <v>0.8070486111111111</v>
      </c>
      <c r="D15" s="14" t="s">
        <v>84</v>
      </c>
      <c r="E15" s="70" t="s">
        <v>80</v>
      </c>
      <c r="F15" s="14" t="s">
        <v>85</v>
      </c>
      <c r="N15" s="14" t="s">
        <v>261</v>
      </c>
    </row>
    <row r="16">
      <c r="B16" s="14">
        <v>6.0</v>
      </c>
      <c r="C16" s="15">
        <v>0.8139873032414471</v>
      </c>
      <c r="D16" s="14" t="s">
        <v>84</v>
      </c>
      <c r="E16" s="70" t="s">
        <v>80</v>
      </c>
      <c r="F16" s="14" t="s">
        <v>85</v>
      </c>
      <c r="N16" s="14" t="s">
        <v>262</v>
      </c>
    </row>
    <row r="17">
      <c r="B17" s="14">
        <v>7.0</v>
      </c>
      <c r="C17" s="15">
        <v>0.9000742476855521</v>
      </c>
      <c r="D17" s="14" t="s">
        <v>84</v>
      </c>
      <c r="E17" s="70" t="s">
        <v>80</v>
      </c>
      <c r="F17" s="14" t="s">
        <v>85</v>
      </c>
      <c r="M17" s="14" t="s">
        <v>263</v>
      </c>
      <c r="N17" s="14" t="s">
        <v>264</v>
      </c>
    </row>
    <row r="18">
      <c r="B18" s="14">
        <v>8.0</v>
      </c>
      <c r="C18" s="15">
        <v>0.9292149768516538</v>
      </c>
      <c r="D18" s="14" t="s">
        <v>84</v>
      </c>
      <c r="E18" s="70" t="s">
        <v>80</v>
      </c>
      <c r="F18" s="14" t="s">
        <v>85</v>
      </c>
      <c r="N18" s="14" t="s">
        <v>265</v>
      </c>
    </row>
    <row r="20">
      <c r="B20" s="82">
        <v>45551.0</v>
      </c>
      <c r="C20" s="15">
        <v>0.02486321759351995</v>
      </c>
      <c r="D20" s="14" t="s">
        <v>99</v>
      </c>
      <c r="E20" s="14">
        <v>1800.0</v>
      </c>
      <c r="F20" s="14" t="s">
        <v>85</v>
      </c>
      <c r="N20" s="14" t="s">
        <v>266</v>
      </c>
    </row>
    <row r="22">
      <c r="C22" s="15">
        <v>0.24153334490256384</v>
      </c>
      <c r="D22" s="14" t="s">
        <v>267</v>
      </c>
    </row>
  </sheetData>
  <mergeCells count="14">
    <mergeCell ref="B5:B6"/>
    <mergeCell ref="C5:C6"/>
    <mergeCell ref="A9:I9"/>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42">
        <v>45485.0</v>
      </c>
      <c r="D1" s="43"/>
      <c r="E1" s="43"/>
      <c r="F1" s="44"/>
      <c r="G1" s="41" t="s">
        <v>42</v>
      </c>
      <c r="H1" s="45" t="s">
        <v>268</v>
      </c>
      <c r="I1" s="46"/>
      <c r="J1" s="46"/>
      <c r="K1" s="46"/>
      <c r="L1" s="46"/>
      <c r="M1" s="46"/>
      <c r="N1" s="47"/>
      <c r="O1" s="48"/>
      <c r="P1" s="46"/>
      <c r="Q1" s="46"/>
      <c r="R1" s="46"/>
      <c r="S1" s="47"/>
    </row>
    <row r="2">
      <c r="A2" s="49"/>
      <c r="B2" s="50" t="s">
        <v>44</v>
      </c>
      <c r="C2" s="51" t="s">
        <v>194</v>
      </c>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269</v>
      </c>
    </row>
    <row r="8">
      <c r="E8" s="75"/>
      <c r="N8" s="14" t="s">
        <v>270</v>
      </c>
    </row>
    <row r="9">
      <c r="E9" s="75"/>
    </row>
    <row r="10">
      <c r="A10" s="11" t="s">
        <v>19</v>
      </c>
      <c r="E10" s="75"/>
    </row>
    <row r="11">
      <c r="E11" s="75"/>
    </row>
    <row r="12">
      <c r="B12" s="14">
        <v>1.0</v>
      </c>
      <c r="C12" s="15">
        <v>0.6522090277794632</v>
      </c>
      <c r="D12" s="14" t="s">
        <v>86</v>
      </c>
      <c r="E12" s="70" t="s">
        <v>271</v>
      </c>
      <c r="F12" s="14" t="s">
        <v>85</v>
      </c>
      <c r="M12" s="14" t="s">
        <v>81</v>
      </c>
      <c r="N12" s="14" t="s">
        <v>272</v>
      </c>
    </row>
    <row r="13">
      <c r="B13" s="14">
        <v>2.0</v>
      </c>
      <c r="C13" s="15">
        <v>0.6582381712942151</v>
      </c>
      <c r="D13" s="14" t="s">
        <v>84</v>
      </c>
      <c r="E13" s="70" t="s">
        <v>273</v>
      </c>
      <c r="F13" s="14" t="s">
        <v>85</v>
      </c>
      <c r="M13" s="14" t="s">
        <v>81</v>
      </c>
      <c r="N13" s="14" t="s">
        <v>274</v>
      </c>
    </row>
    <row r="14">
      <c r="E14" s="75"/>
      <c r="G14" s="14" t="s">
        <v>275</v>
      </c>
    </row>
    <row r="15">
      <c r="B15" s="14">
        <v>3.0</v>
      </c>
      <c r="C15" s="15">
        <v>0.7253387962991837</v>
      </c>
      <c r="D15" s="14" t="s">
        <v>84</v>
      </c>
      <c r="E15" s="70" t="s">
        <v>80</v>
      </c>
      <c r="F15" s="14" t="s">
        <v>85</v>
      </c>
    </row>
    <row r="16">
      <c r="B16" s="14">
        <v>4.0</v>
      </c>
      <c r="C16" s="15">
        <v>0.7253602083364967</v>
      </c>
      <c r="D16" s="14" t="s">
        <v>86</v>
      </c>
      <c r="E16" s="70" t="s">
        <v>76</v>
      </c>
      <c r="F16" s="14" t="s">
        <v>85</v>
      </c>
      <c r="N16" s="14" t="s">
        <v>87</v>
      </c>
    </row>
    <row r="17">
      <c r="B17" s="85" t="s">
        <v>276</v>
      </c>
      <c r="C17" s="15">
        <v>0.7467394560226239</v>
      </c>
      <c r="D17" s="14" t="s">
        <v>192</v>
      </c>
      <c r="E17" s="70">
        <v>1800.0</v>
      </c>
      <c r="F17" s="14" t="s">
        <v>85</v>
      </c>
    </row>
    <row r="18">
      <c r="E18" s="75"/>
    </row>
    <row r="19">
      <c r="C19" s="15">
        <v>0.8715044907439733</v>
      </c>
      <c r="D19" s="14" t="s">
        <v>277</v>
      </c>
    </row>
    <row r="21">
      <c r="D21" s="14" t="s">
        <v>278</v>
      </c>
    </row>
    <row r="22">
      <c r="C22" s="15">
        <v>0.8810468287047115</v>
      </c>
      <c r="D22" s="14" t="s">
        <v>279</v>
      </c>
    </row>
    <row r="23">
      <c r="C23" s="15"/>
      <c r="D23" s="14"/>
      <c r="E23" s="2"/>
      <c r="F23" s="2"/>
      <c r="N23" s="11"/>
    </row>
    <row r="24">
      <c r="B24" s="14">
        <v>10.0</v>
      </c>
      <c r="C24" s="15">
        <v>0.8917329629621236</v>
      </c>
      <c r="D24" s="14" t="s">
        <v>116</v>
      </c>
      <c r="E24" s="2" t="s">
        <v>133</v>
      </c>
      <c r="F24" s="2" t="s">
        <v>85</v>
      </c>
      <c r="M24" s="14" t="s">
        <v>81</v>
      </c>
      <c r="N24" s="11" t="s">
        <v>280</v>
      </c>
    </row>
    <row r="25">
      <c r="B25" s="14">
        <v>11.0</v>
      </c>
      <c r="C25" s="15">
        <v>0.8956354282418033</v>
      </c>
      <c r="D25" s="14" t="s">
        <v>116</v>
      </c>
      <c r="E25" s="2" t="s">
        <v>133</v>
      </c>
      <c r="F25" s="2" t="s">
        <v>85</v>
      </c>
      <c r="N25" s="11" t="s">
        <v>281</v>
      </c>
    </row>
    <row r="26">
      <c r="B26" s="14">
        <v>12.0</v>
      </c>
      <c r="C26" s="15">
        <v>0.89820516204054</v>
      </c>
      <c r="D26" s="2" t="s">
        <v>118</v>
      </c>
      <c r="E26" s="11" t="s">
        <v>282</v>
      </c>
      <c r="F26" s="2" t="s">
        <v>85</v>
      </c>
      <c r="N26" s="11" t="s">
        <v>283</v>
      </c>
    </row>
    <row r="27">
      <c r="B27" s="14">
        <v>13.0</v>
      </c>
      <c r="C27" s="15">
        <v>0.9009070601896383</v>
      </c>
      <c r="D27" s="2" t="s">
        <v>118</v>
      </c>
      <c r="E27" s="11" t="s">
        <v>282</v>
      </c>
      <c r="F27" s="2" t="s">
        <v>85</v>
      </c>
      <c r="K27" s="14" t="s">
        <v>168</v>
      </c>
      <c r="L27" s="14" t="s">
        <v>144</v>
      </c>
      <c r="N27" s="11" t="s">
        <v>283</v>
      </c>
    </row>
    <row r="28">
      <c r="B28" s="14">
        <v>14.0</v>
      </c>
      <c r="C28" s="15">
        <v>0.9031110879586777</v>
      </c>
      <c r="D28" s="2" t="s">
        <v>118</v>
      </c>
      <c r="E28" s="11" t="s">
        <v>282</v>
      </c>
      <c r="F28" s="2" t="s">
        <v>85</v>
      </c>
      <c r="K28" s="14" t="s">
        <v>284</v>
      </c>
      <c r="N28" s="11" t="s">
        <v>283</v>
      </c>
    </row>
    <row r="29">
      <c r="B29" s="14">
        <v>15.0</v>
      </c>
      <c r="C29" s="15">
        <v>0.9060532407407408</v>
      </c>
      <c r="D29" s="14" t="s">
        <v>116</v>
      </c>
      <c r="E29" s="14" t="s">
        <v>133</v>
      </c>
      <c r="F29" s="14" t="s">
        <v>85</v>
      </c>
      <c r="M29" s="14" t="s">
        <v>81</v>
      </c>
      <c r="N29" s="11" t="s">
        <v>285</v>
      </c>
    </row>
    <row r="30">
      <c r="B30" s="14">
        <v>16.0</v>
      </c>
      <c r="C30" s="15">
        <v>0.9090094444400165</v>
      </c>
      <c r="D30" s="14" t="s">
        <v>116</v>
      </c>
      <c r="E30" s="14" t="s">
        <v>133</v>
      </c>
      <c r="F30" s="14" t="s">
        <v>85</v>
      </c>
      <c r="N30" s="11" t="s">
        <v>286</v>
      </c>
    </row>
    <row r="31">
      <c r="B31" s="14">
        <v>17.0</v>
      </c>
      <c r="C31" s="15">
        <v>0.9115041203695</v>
      </c>
      <c r="D31" s="2" t="s">
        <v>118</v>
      </c>
      <c r="E31" s="11" t="s">
        <v>282</v>
      </c>
      <c r="F31" s="2" t="s">
        <v>85</v>
      </c>
      <c r="N31" s="11" t="s">
        <v>287</v>
      </c>
    </row>
    <row r="32">
      <c r="B32" s="14">
        <v>18.0</v>
      </c>
      <c r="C32" s="15">
        <v>0.9168027314808569</v>
      </c>
      <c r="D32" s="2" t="s">
        <v>118</v>
      </c>
      <c r="E32" s="11" t="s">
        <v>282</v>
      </c>
      <c r="F32" s="2" t="s">
        <v>85</v>
      </c>
      <c r="L32" s="14" t="s">
        <v>288</v>
      </c>
      <c r="N32" s="17" t="s">
        <v>287</v>
      </c>
    </row>
    <row r="33">
      <c r="B33" s="14">
        <v>19.0</v>
      </c>
      <c r="C33" s="15">
        <v>0.917897395833279</v>
      </c>
      <c r="D33" s="2" t="s">
        <v>118</v>
      </c>
      <c r="E33" s="11" t="s">
        <v>282</v>
      </c>
      <c r="F33" s="2" t="s">
        <v>85</v>
      </c>
      <c r="L33" s="14" t="s">
        <v>288</v>
      </c>
      <c r="N33" s="17" t="s">
        <v>287</v>
      </c>
    </row>
    <row r="35">
      <c r="A35" s="14" t="s">
        <v>37</v>
      </c>
      <c r="C35" s="15">
        <v>0.9519360185222467</v>
      </c>
      <c r="D35" s="14" t="s">
        <v>289</v>
      </c>
    </row>
    <row r="36">
      <c r="B36" s="14">
        <v>20.0</v>
      </c>
      <c r="C36" s="15">
        <v>0.9589695833346923</v>
      </c>
      <c r="D36" s="14" t="s">
        <v>84</v>
      </c>
      <c r="E36" s="14" t="s">
        <v>80</v>
      </c>
      <c r="F36" s="14" t="s">
        <v>85</v>
      </c>
    </row>
    <row r="37">
      <c r="B37" s="14">
        <v>21.0</v>
      </c>
      <c r="C37" s="15">
        <v>0.9612858333348413</v>
      </c>
      <c r="D37" s="14" t="s">
        <v>86</v>
      </c>
      <c r="E37" s="78" t="s">
        <v>76</v>
      </c>
      <c r="F37" s="14" t="s">
        <v>85</v>
      </c>
      <c r="N37" s="14" t="s">
        <v>87</v>
      </c>
    </row>
    <row r="39">
      <c r="C39" s="15">
        <v>0.008412893519562203</v>
      </c>
      <c r="D39" s="14"/>
      <c r="E39" s="14" t="s">
        <v>193</v>
      </c>
    </row>
    <row r="41">
      <c r="B41" s="70" t="s">
        <v>290</v>
      </c>
      <c r="C41" s="15">
        <v>0.013612222217489034</v>
      </c>
      <c r="D41" s="14" t="s">
        <v>192</v>
      </c>
      <c r="E41" s="70">
        <v>1800.0</v>
      </c>
      <c r="F41" s="14" t="s">
        <v>85</v>
      </c>
    </row>
    <row r="42">
      <c r="A42" s="15">
        <v>0.11365246528293937</v>
      </c>
      <c r="I42" s="14">
        <v>1025.0</v>
      </c>
    </row>
    <row r="43">
      <c r="B43" s="14">
        <v>26.0</v>
      </c>
      <c r="C43" s="15">
        <v>0.10544175926042954</v>
      </c>
      <c r="D43" s="14" t="s">
        <v>116</v>
      </c>
      <c r="E43" s="70">
        <v>300.0</v>
      </c>
      <c r="F43" s="14" t="s">
        <v>85</v>
      </c>
      <c r="G43" s="14" t="s">
        <v>233</v>
      </c>
      <c r="H43" s="14">
        <v>1030.0</v>
      </c>
      <c r="I43" s="70" t="s">
        <v>117</v>
      </c>
      <c r="J43" s="74">
        <v>4.0</v>
      </c>
    </row>
    <row r="44">
      <c r="C44" s="15"/>
      <c r="E44" s="70" t="s">
        <v>291</v>
      </c>
      <c r="I44" s="70"/>
    </row>
    <row r="45">
      <c r="E45" s="70"/>
      <c r="I45" s="70"/>
    </row>
    <row r="46">
      <c r="C46" s="15">
        <v>0.20240521991217975</v>
      </c>
      <c r="D46" s="14" t="s">
        <v>292</v>
      </c>
      <c r="E46" s="70"/>
      <c r="I46" s="70"/>
    </row>
    <row r="47">
      <c r="E47" s="70"/>
      <c r="I47" s="70"/>
    </row>
    <row r="48">
      <c r="E48" s="70"/>
      <c r="I48" s="70"/>
    </row>
    <row r="49">
      <c r="E49" s="70"/>
      <c r="I49" s="70"/>
    </row>
    <row r="50">
      <c r="E50" s="70"/>
      <c r="I50" s="70"/>
    </row>
    <row r="51">
      <c r="E51" s="70"/>
      <c r="I51" s="70"/>
    </row>
    <row r="52">
      <c r="E52" s="75"/>
      <c r="I52" s="75"/>
    </row>
    <row r="53">
      <c r="E53" s="75"/>
      <c r="I53" s="75"/>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42">
        <v>45486.0</v>
      </c>
      <c r="D1" s="43"/>
      <c r="E1" s="43"/>
      <c r="F1" s="44"/>
      <c r="G1" s="41" t="s">
        <v>42</v>
      </c>
      <c r="H1" s="45" t="s">
        <v>293</v>
      </c>
      <c r="I1" s="46"/>
      <c r="J1" s="46"/>
      <c r="K1" s="46"/>
      <c r="L1" s="46"/>
      <c r="M1" s="46"/>
      <c r="N1" s="47"/>
      <c r="O1" s="48"/>
      <c r="P1" s="46"/>
      <c r="Q1" s="46"/>
      <c r="R1" s="46"/>
      <c r="S1" s="47"/>
    </row>
    <row r="2">
      <c r="A2" s="49"/>
      <c r="B2" s="50" t="s">
        <v>44</v>
      </c>
      <c r="C2" s="51" t="s">
        <v>101</v>
      </c>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294</v>
      </c>
    </row>
    <row r="8">
      <c r="D8" s="14" t="s">
        <v>275</v>
      </c>
      <c r="N8" s="14" t="s">
        <v>72</v>
      </c>
    </row>
    <row r="10">
      <c r="A10" s="14" t="s">
        <v>26</v>
      </c>
      <c r="B10" s="14">
        <v>1.0</v>
      </c>
      <c r="C10" s="15">
        <v>0.7028469444485381</v>
      </c>
      <c r="D10" s="14" t="s">
        <v>84</v>
      </c>
      <c r="E10" s="70" t="s">
        <v>80</v>
      </c>
      <c r="F10" s="14" t="s">
        <v>85</v>
      </c>
    </row>
    <row r="11">
      <c r="B11" s="14">
        <v>2.0</v>
      </c>
      <c r="C11" s="15">
        <v>0.7056193171301857</v>
      </c>
      <c r="D11" s="14" t="s">
        <v>86</v>
      </c>
      <c r="E11" s="70" t="s">
        <v>76</v>
      </c>
      <c r="F11" s="14" t="s">
        <v>85</v>
      </c>
    </row>
    <row r="13">
      <c r="C13" s="15">
        <v>0.7258924421330448</v>
      </c>
      <c r="D13" s="14" t="s">
        <v>295</v>
      </c>
    </row>
    <row r="14">
      <c r="C14" s="15">
        <v>0.7825879513839027</v>
      </c>
      <c r="D14" s="14" t="s">
        <v>296</v>
      </c>
    </row>
    <row r="15">
      <c r="C15" s="15">
        <v>0.8726773611124372</v>
      </c>
      <c r="D15" s="14" t="s">
        <v>297</v>
      </c>
    </row>
    <row r="16">
      <c r="C16" s="15">
        <v>0.9663105671279482</v>
      </c>
      <c r="D16" s="14" t="s">
        <v>298</v>
      </c>
    </row>
    <row r="17">
      <c r="C17" s="15">
        <v>0.056992627316503786</v>
      </c>
      <c r="D17" s="14" t="s">
        <v>299</v>
      </c>
    </row>
    <row r="18">
      <c r="C18" s="15">
        <v>0.15318922454025596</v>
      </c>
      <c r="D18" s="14" t="s">
        <v>297</v>
      </c>
    </row>
    <row r="20">
      <c r="C20" s="15">
        <v>0.1779940856504254</v>
      </c>
      <c r="D20" s="14" t="s">
        <v>300</v>
      </c>
    </row>
    <row r="21">
      <c r="C21" s="15">
        <v>0.1888618518569274</v>
      </c>
      <c r="D21" s="14" t="s">
        <v>301</v>
      </c>
    </row>
    <row r="22">
      <c r="C22" s="15">
        <v>0.19220093749754597</v>
      </c>
      <c r="D22" s="14" t="s">
        <v>302</v>
      </c>
    </row>
    <row r="23">
      <c r="C23" s="15">
        <v>0.19444755787117174</v>
      </c>
      <c r="D23" s="14" t="s">
        <v>303</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58"/>
      <c r="B1" s="41" t="s">
        <v>41</v>
      </c>
      <c r="C1" s="83"/>
      <c r="D1" s="43"/>
      <c r="E1" s="43"/>
      <c r="F1" s="44"/>
      <c r="G1" s="41" t="s">
        <v>42</v>
      </c>
      <c r="H1" s="48"/>
      <c r="I1" s="46"/>
      <c r="J1" s="46"/>
      <c r="K1" s="46"/>
      <c r="L1" s="46"/>
      <c r="M1" s="46"/>
      <c r="N1" s="47"/>
      <c r="O1" s="48"/>
      <c r="P1" s="46"/>
      <c r="Q1" s="46"/>
      <c r="R1" s="46"/>
      <c r="S1" s="47"/>
    </row>
    <row r="2">
      <c r="A2" s="49"/>
      <c r="B2" s="50" t="s">
        <v>44</v>
      </c>
      <c r="C2" s="51"/>
      <c r="D2" s="72"/>
      <c r="E2" s="72"/>
      <c r="F2" s="53"/>
      <c r="G2" s="54" t="s">
        <v>46</v>
      </c>
      <c r="H2" s="55" t="s">
        <v>47</v>
      </c>
      <c r="I2" s="46"/>
      <c r="J2" s="46"/>
      <c r="K2" s="46"/>
      <c r="L2" s="46"/>
      <c r="M2" s="46"/>
      <c r="N2" s="47"/>
      <c r="O2" s="48"/>
      <c r="P2" s="46"/>
      <c r="Q2" s="46"/>
      <c r="R2" s="46"/>
      <c r="S2" s="47"/>
    </row>
    <row r="3">
      <c r="A3" s="56"/>
      <c r="B3" s="57"/>
      <c r="C3" s="57"/>
      <c r="D3" s="57"/>
      <c r="E3" s="57"/>
      <c r="F3" s="57"/>
      <c r="G3" s="57"/>
      <c r="H3" s="57"/>
      <c r="I3" s="57"/>
      <c r="J3" s="57"/>
      <c r="K3" s="57"/>
      <c r="L3" s="57"/>
      <c r="M3" s="57"/>
      <c r="N3" s="57"/>
      <c r="O3" s="48"/>
      <c r="P3" s="46"/>
      <c r="Q3" s="46"/>
      <c r="R3" s="46"/>
      <c r="S3" s="47"/>
    </row>
    <row r="4">
      <c r="A4" s="49"/>
      <c r="B4" s="58"/>
      <c r="C4" s="58"/>
      <c r="D4" s="58"/>
      <c r="E4" s="58"/>
      <c r="F4" s="58"/>
      <c r="G4" s="58"/>
      <c r="H4" s="58"/>
      <c r="I4" s="58"/>
      <c r="J4" s="58"/>
      <c r="K4" s="58"/>
      <c r="L4" s="58"/>
      <c r="M4" s="58"/>
      <c r="N4" s="58"/>
      <c r="O4" s="48"/>
      <c r="P4" s="46"/>
      <c r="Q4" s="46"/>
      <c r="R4" s="46"/>
      <c r="S4" s="47"/>
    </row>
    <row r="5">
      <c r="A5" s="59" t="s">
        <v>48</v>
      </c>
      <c r="B5" s="60" t="s">
        <v>49</v>
      </c>
      <c r="C5" s="60" t="s">
        <v>50</v>
      </c>
      <c r="D5" s="61"/>
      <c r="E5" s="62" t="s">
        <v>51</v>
      </c>
      <c r="F5" s="62" t="s">
        <v>52</v>
      </c>
      <c r="G5" s="61"/>
      <c r="H5" s="61"/>
      <c r="I5" s="62" t="s">
        <v>53</v>
      </c>
      <c r="J5" s="62" t="s">
        <v>54</v>
      </c>
      <c r="K5" s="63" t="s">
        <v>55</v>
      </c>
      <c r="L5" s="46"/>
      <c r="M5" s="47"/>
      <c r="N5" s="64" t="s">
        <v>56</v>
      </c>
      <c r="O5" s="65" t="s">
        <v>57</v>
      </c>
      <c r="S5" s="66"/>
    </row>
    <row r="6">
      <c r="A6" s="59" t="s">
        <v>58</v>
      </c>
      <c r="B6" s="47"/>
      <c r="C6" s="47"/>
      <c r="D6" s="62" t="s">
        <v>59</v>
      </c>
      <c r="E6" s="62" t="s">
        <v>60</v>
      </c>
      <c r="F6" s="62" t="s">
        <v>61</v>
      </c>
      <c r="G6" s="62" t="s">
        <v>62</v>
      </c>
      <c r="H6" s="62" t="s">
        <v>63</v>
      </c>
      <c r="I6" s="62" t="s">
        <v>64</v>
      </c>
      <c r="J6" s="62" t="s">
        <v>65</v>
      </c>
      <c r="K6" s="62" t="s">
        <v>66</v>
      </c>
      <c r="L6" s="62" t="s">
        <v>67</v>
      </c>
      <c r="M6" s="62" t="s">
        <v>68</v>
      </c>
      <c r="N6" s="47"/>
      <c r="O6" s="46"/>
      <c r="P6" s="46"/>
      <c r="Q6" s="46"/>
      <c r="R6" s="46"/>
      <c r="S6" s="47"/>
    </row>
    <row r="7">
      <c r="A7" s="67"/>
      <c r="B7" s="53"/>
      <c r="C7" s="68" t="s">
        <v>69</v>
      </c>
      <c r="D7" s="2"/>
      <c r="E7" s="2"/>
      <c r="F7" s="2"/>
      <c r="G7" s="2"/>
      <c r="H7" s="2"/>
      <c r="I7" s="2"/>
      <c r="J7" s="2"/>
      <c r="K7" s="2"/>
      <c r="L7" s="2"/>
      <c r="M7" s="2"/>
      <c r="N7" s="26" t="s">
        <v>304</v>
      </c>
    </row>
    <row r="8">
      <c r="N8" s="14" t="s">
        <v>72</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