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obot" sheetId="1" r:id="rId4"/>
    <sheet state="visible" name="Run Summary" sheetId="2" r:id="rId5"/>
    <sheet state="visible" name="LOCKED" sheetId="3" r:id="rId6"/>
    <sheet state="visible" name="Twilights" sheetId="4" r:id="rId7"/>
    <sheet state="visible" name="24092024" sheetId="5" r:id="rId8"/>
    <sheet state="visible" name="25092024" sheetId="6" r:id="rId9"/>
    <sheet state="visible" name="26092024" sheetId="7" r:id="rId10"/>
    <sheet state="visible" name="27092024" sheetId="8" r:id="rId11"/>
    <sheet state="visible" name="28092024" sheetId="9" r:id="rId12"/>
    <sheet state="visible" name="29092024" sheetId="10" r:id="rId13"/>
    <sheet state="visible" name="30092024" sheetId="11" r:id="rId14"/>
    <sheet state="visible" name="01102024" sheetId="12" r:id="rId15"/>
    <sheet state="visible" name="02102024" sheetId="13" r:id="rId16"/>
    <sheet state="visible" name="03102024" sheetId="14" r:id="rId17"/>
    <sheet state="visible" name="04102024" sheetId="15" r:id="rId18"/>
    <sheet state="visible" name="05102024" sheetId="16" r:id="rId19"/>
    <sheet state="visible" name="06102024" sheetId="17" r:id="rId20"/>
    <sheet state="visible" name="07102024" sheetId="18" r:id="rId21"/>
    <sheet state="visible" name="08102024" sheetId="19" r:id="rId22"/>
  </sheets>
  <definedNames/>
  <calcPr/>
</workbook>
</file>

<file path=xl/sharedStrings.xml><?xml version="1.0" encoding="utf-8"?>
<sst xmlns="http://schemas.openxmlformats.org/spreadsheetml/2006/main" count="3214" uniqueCount="895">
  <si>
    <t>Main folder path: Z:\Robot_tile_files\{folder}    Labview writes the robot shift file to: C:\Robot\robot_shift_abs_{DATETIME}.csv</t>
  </si>
  <si>
    <t>Currently on telescope</t>
  </si>
  <si>
    <t>Currently on robot</t>
  </si>
  <si>
    <t>Date</t>
  </si>
  <si>
    <t>Time</t>
  </si>
  <si>
    <t>Field</t>
  </si>
  <si>
    <t>Filename</t>
  </si>
  <si>
    <t>Directory</t>
  </si>
  <si>
    <t>Metrology Timestamp</t>
  </si>
  <si>
    <t>Configuring/Unconfiguring?</t>
  </si>
  <si>
    <t>Magnet rotation</t>
  </si>
  <si>
    <t>Timeouts</t>
  </si>
  <si>
    <t>Comments (dome temp)</t>
  </si>
  <si>
    <t>A3667_T060_SNAFU</t>
  </si>
  <si>
    <t>Robot_A3667_T060</t>
  </si>
  <si>
    <t>C</t>
  </si>
  <si>
    <t>H01_T107_SNAFU</t>
  </si>
  <si>
    <t>Robot_H01_T107</t>
  </si>
  <si>
    <t>seq 58, realised configuring incorect plate</t>
  </si>
  <si>
    <t>U</t>
  </si>
  <si>
    <t>from seq 52</t>
  </si>
  <si>
    <t>A3667_T067</t>
  </si>
  <si>
    <t>Robot_A3667_T067</t>
  </si>
  <si>
    <t>rectangular magnet 29 in wrong postiton, fake unconfigure</t>
  </si>
  <si>
    <t>20240923B</t>
  </si>
  <si>
    <t>fake configure to get to recovery mode, magnet placed correctly</t>
  </si>
  <si>
    <t>H01_T108</t>
  </si>
  <si>
    <t>Robot_H01_T108</t>
  </si>
  <si>
    <t>A3667_T068</t>
  </si>
  <si>
    <t>Robot_A3667_T068</t>
  </si>
  <si>
    <t>H01_T109</t>
  </si>
  <si>
    <t>Robot_H01_T109</t>
  </si>
  <si>
    <t>collision at seq 22</t>
  </si>
  <si>
    <t>magnets removed, restart at seq 22</t>
  </si>
  <si>
    <t>emerg stop fault at seq 24</t>
  </si>
  <si>
    <t>restart at seq 24</t>
  </si>
  <si>
    <t>A3667_T069</t>
  </si>
  <si>
    <t>Robot_A3667_T069</t>
  </si>
  <si>
    <t>Theta positon error fault at seq 16</t>
  </si>
  <si>
    <t>~2:30pm</t>
  </si>
  <si>
    <t>Continuing on from seq 16 - E-stop triggered twice due to pushdown pins, and a few other times the pushdown pins moved up/down a few times before reaching position.</t>
  </si>
  <si>
    <t>2410011955....</t>
  </si>
  <si>
    <t>On run seq 14 I stopped labview because it had put a rect magnet in a holding place and then kept the pushdosn pins down and travelled to the next rect magnet to pick it up and as it moved over it the pins were still down and would have had a sideways force sliding on the rect magnet.</t>
  </si>
  <si>
    <t>After robot repair - restarted from run sew 16. it had trouble puting down the pushdown pins several times then it e-stopped on run seq 32</t>
  </si>
  <si>
    <t>starting from run seq 34</t>
  </si>
  <si>
    <t>about 12:30ish</t>
  </si>
  <si>
    <t>H03_T36</t>
  </si>
  <si>
    <t>Robot_H03_T036</t>
  </si>
  <si>
    <t>A3367_T070</t>
  </si>
  <si>
    <t>Robot_A3667_T070</t>
  </si>
  <si>
    <t>A3667_T070</t>
  </si>
  <si>
    <t>A3716_T044</t>
  </si>
  <si>
    <t>Robot_A3167_T044</t>
  </si>
  <si>
    <t>H03_T049</t>
  </si>
  <si>
    <t>Robot_H03_T049</t>
  </si>
  <si>
    <t>Robot_A3716_T044</t>
  </si>
  <si>
    <t>E-stop triggered at runseq=23</t>
  </si>
  <si>
    <t>E-stop triggered again at runseq=24</t>
  </si>
  <si>
    <t>Daylight saving started (i.e. the reason for the large gap in timestamps)</t>
  </si>
  <si>
    <t>E-stop triggered again at runseq=34</t>
  </si>
  <si>
    <t>E-stop triggered during testing the 'pushdnpin', after re-starting labview from the earlier E-stop</t>
  </si>
  <si>
    <t xml:space="preserve">E-stop triggered again, during testing the 'pushdnpin', after re-starting from the previous E-stop (this time captured in video) </t>
  </si>
  <si>
    <t>Completed?</t>
  </si>
  <si>
    <r>
      <rPr>
        <rFont val="Arial"/>
        <color theme="1"/>
      </rPr>
      <t xml:space="preserve">Intial QC check 
    FWHM   &lt;  3" 
Trans  &gt; 0.33
Repeat if </t>
    </r>
    <r>
      <rPr>
        <rFont val="Arial"/>
        <b/>
        <color theme="1"/>
      </rPr>
      <t xml:space="preserve">both </t>
    </r>
    <r>
      <rPr>
        <rFont val="Arial"/>
        <color theme="1"/>
      </rPr>
      <t>spectrographs
 fail either of above checks</t>
    </r>
  </si>
  <si>
    <t>Comment</t>
  </si>
  <si>
    <t>Y</t>
  </si>
  <si>
    <t>OK</t>
  </si>
  <si>
    <t>All dithers done on 28Sep.   Fairly poor seeing</t>
  </si>
  <si>
    <t>dither G &gt; 3"</t>
  </si>
  <si>
    <t>done 28 Sep,  poor seeing</t>
  </si>
  <si>
    <t>done 30 Sep,  good conditions</t>
  </si>
  <si>
    <t xml:space="preserve">done 30 sep,  good conditions </t>
  </si>
  <si>
    <t>done 1 Oct, fairly good conditions</t>
  </si>
  <si>
    <t>done 3 Oct, fairly good conditions - in the last two dithers seeing slightly got worse (3"-4")</t>
  </si>
  <si>
    <r>
      <rPr>
        <rFont val="Arial"/>
        <color theme="1"/>
      </rPr>
      <t>H03_T036 (</t>
    </r>
    <r>
      <rPr>
        <rFont val="Arial"/>
        <color rgb="FFFF0000"/>
      </rPr>
      <t>actually field H01_T036</t>
    </r>
    <r>
      <rPr>
        <rFont val="Arial"/>
        <color theme="1"/>
      </rPr>
      <t>)</t>
    </r>
  </si>
  <si>
    <t>Dither A done 2 Oct, rest done on Oct 4</t>
  </si>
  <si>
    <t>Done Oct 5 - good conditions</t>
  </si>
  <si>
    <r>
      <rPr>
        <rFont val="Arial"/>
        <color theme="1"/>
      </rPr>
      <t>H03_T049 (</t>
    </r>
    <r>
      <rPr>
        <rFont val="Arial"/>
        <color rgb="FFFF0000"/>
      </rPr>
      <t>actually field H01_T049</t>
    </r>
    <r>
      <rPr>
        <rFont val="Arial"/>
        <color theme="1"/>
      </rPr>
      <t>)</t>
    </r>
  </si>
  <si>
    <t>27 dithers done on 5-7th Oct</t>
  </si>
  <si>
    <t>Date:</t>
  </si>
  <si>
    <t>Weather:</t>
  </si>
  <si>
    <t>Observers:</t>
  </si>
  <si>
    <t>Program:</t>
  </si>
  <si>
    <t>Hector Survey</t>
  </si>
  <si>
    <t>Field name &amp;</t>
  </si>
  <si>
    <t>Run range</t>
  </si>
  <si>
    <t>Local time</t>
  </si>
  <si>
    <t>Exp. Time</t>
  </si>
  <si>
    <t>Read</t>
  </si>
  <si>
    <t>Guide</t>
  </si>
  <si>
    <t>Seeing</t>
  </si>
  <si>
    <t>Offset (arcsec)</t>
  </si>
  <si>
    <t>Notes</t>
  </si>
  <si>
    <t>DR Notes</t>
  </si>
  <si>
    <t>Robot file name</t>
  </si>
  <si>
    <t>Obs. Type</t>
  </si>
  <si>
    <t>(sec)</t>
  </si>
  <si>
    <t>Speed</t>
  </si>
  <si>
    <t>ZD (Airmass)</t>
  </si>
  <si>
    <t>Rotator (mdeg)</t>
  </si>
  <si>
    <t>Stars Used</t>
  </si>
  <si>
    <t>(arcsec)</t>
  </si>
  <si>
    <t>N-S</t>
  </si>
  <si>
    <t>E-W</t>
  </si>
  <si>
    <t>Rel or Abs.</t>
  </si>
  <si>
    <t>press "cmd+shift+:" to automatically add timestamp</t>
  </si>
  <si>
    <t>AAOmega Focus Values: Blue: Focus=, Spectral=, Spatial=, Red: Focus=, Spectral=, Spatial=, Spector Blue=,  Spector Red=</t>
  </si>
  <si>
    <t xml:space="preserve">Telescope Focus = </t>
  </si>
  <si>
    <r>
      <rPr>
        <rFont val="Arial"/>
        <b/>
        <color theme="1"/>
        <sz val="13.0"/>
      </rPr>
      <t xml:space="preserve">Place count values in the </t>
    </r>
    <r>
      <rPr>
        <rFont val="Arial"/>
        <b/>
        <color rgb="FFBF9000"/>
        <sz val="13.0"/>
      </rPr>
      <t>shaded area</t>
    </r>
    <r>
      <rPr>
        <rFont val="Arial"/>
        <b/>
        <color rgb="FFFF6D01"/>
        <sz val="13.0"/>
      </rPr>
      <t xml:space="preserve"> </t>
    </r>
    <r>
      <rPr>
        <rFont val="Arial"/>
        <b/>
        <color theme="1"/>
        <sz val="13.0"/>
      </rPr>
      <t xml:space="preserve">and the exposure times for next frame will be calculated. Make sure to hit enter or tab when entering
the last value for the row, for the times to be calculated correctly. Exposure time will aim to trend counts towards 30k, allowing for the fact 
that AAOmega Blue and Red must have same exposure times. 
Suggested first run exposure times are for 30 seconds after sunset and 15 minutes before sunrise.  </t>
    </r>
  </si>
  <si>
    <t>Evening Twilights</t>
  </si>
  <si>
    <t>Suggested Exposure times</t>
  </si>
  <si>
    <t>If you don't like suggested 
times, amend here</t>
  </si>
  <si>
    <t>AAOmega Blue</t>
  </si>
  <si>
    <t>AAOmega Red</t>
  </si>
  <si>
    <t>Spector Blue</t>
  </si>
  <si>
    <t>Spector Red</t>
  </si>
  <si>
    <t>Suggested first times</t>
  </si>
  <si>
    <t>Previous</t>
  </si>
  <si>
    <t>5/5/4/3</t>
  </si>
  <si>
    <t>5/5/5/5</t>
  </si>
  <si>
    <t>Copy data below and paste to relevant sheet, when pasting, right click and use 'Paste special' &gt; 'Values only' or Ctrl+Shift+V</t>
  </si>
  <si>
    <t>Offset sky</t>
  </si>
  <si>
    <t>Normal/Medium</t>
  </si>
  <si>
    <t>exposure time formuals</t>
  </si>
  <si>
    <t>60E</t>
  </si>
  <si>
    <t>AA Blue</t>
  </si>
  <si>
    <t>AA Red</t>
  </si>
  <si>
    <t>Spec Blue</t>
  </si>
  <si>
    <t>Spec Red</t>
  </si>
  <si>
    <t>datetime here</t>
  </si>
  <si>
    <t>Morning Twilights</t>
  </si>
  <si>
    <t>Suggested Expoure times</t>
  </si>
  <si>
    <t>150/150/120/80</t>
  </si>
  <si>
    <t>exposure time formulas</t>
  </si>
  <si>
    <t>24/09/2024</t>
  </si>
  <si>
    <t>Cloudy</t>
  </si>
  <si>
    <t xml:space="preserve">Tom W., Jesse </t>
  </si>
  <si>
    <t>AAOmega Focus Values: Blue: Focus=107, Spectral=2935, Spatial=2006, Red: Focus=503, Spectral=2470, Spatial=1076, Spector Blue=2845,  Spector Red=2309</t>
  </si>
  <si>
    <t>Too cloudy for twilights</t>
  </si>
  <si>
    <t>Tile_A3667_T067</t>
  </si>
  <si>
    <t>Arc</t>
  </si>
  <si>
    <t>80/80/80/20</t>
  </si>
  <si>
    <t>at zenith, focus check ok</t>
  </si>
  <si>
    <t>Fibre Flat</t>
  </si>
  <si>
    <t>60/60/50/25</t>
  </si>
  <si>
    <t>at zenith, TLC ok</t>
  </si>
  <si>
    <t>Bias</t>
  </si>
  <si>
    <t>13-16</t>
  </si>
  <si>
    <t>Dark</t>
  </si>
  <si>
    <t>17 - 20</t>
  </si>
  <si>
    <t>cloud not going anywhere</t>
  </si>
  <si>
    <t>22-24</t>
  </si>
  <si>
    <t>25 - 32</t>
  </si>
  <si>
    <t>Still solid cloud., no chance of twilights.</t>
  </si>
  <si>
    <t>25/09/2024</t>
  </si>
  <si>
    <t>Cloud, rain</t>
  </si>
  <si>
    <t>AAOmega Focus Values: Blue: Focus=109, Spectral=2908, Spatial=2027, Red: Focus=502, Spectral=2412, Spatial=1045, Spector Blue=2849,  Spector Red=2314</t>
  </si>
  <si>
    <t>Full cloud cover</t>
  </si>
  <si>
    <t>Defocussed flat</t>
  </si>
  <si>
    <t>40/40/40/25</t>
  </si>
  <si>
    <t>lamp: 75W AAOmega; AAOmega blue=11k red=41k, Spec blue=14k, red=47k</t>
  </si>
  <si>
    <t>Defocussed flat x10</t>
  </si>
  <si>
    <t>AAOmega blue=12k, red=42k, Spec blue=14k, red=48k</t>
  </si>
  <si>
    <t>38/38/38/18</t>
  </si>
  <si>
    <t>AAOmega blue=11k, red=40k, Spec blue=14k, red=35k</t>
  </si>
  <si>
    <t>21-30</t>
  </si>
  <si>
    <t>35/35/35/15</t>
  </si>
  <si>
    <t>AAOmega blue=10k, red=38k, Spec blue=13k, red=30k</t>
  </si>
  <si>
    <t>Spectrographs focussed</t>
  </si>
  <si>
    <t>Focus test-  Spector Blue piston to 3050 then back to 2849, Red to 2450 then back to 2314</t>
  </si>
  <si>
    <t>Focus test-  Spector Blue piston to 2650 then back to 2849, Red to 2150 then back to 2314</t>
  </si>
  <si>
    <t>Spector refocussed- Blue 2848,  Red 2311</t>
  </si>
  <si>
    <t>37-45</t>
  </si>
  <si>
    <t>disabled- Spector focus run</t>
  </si>
  <si>
    <t>Focus test-  Spector Blue piston to 3050 then back to 2848, Red to 2450 then back to 2311</t>
  </si>
  <si>
    <t>Focus test-  Spector Blue piston to 2650 then back to 2848, Red to 2150 then back to 2311</t>
  </si>
  <si>
    <t>Spector refocussed- Blue 2848, Red 2312</t>
  </si>
  <si>
    <t>Flat field test with individual lamps for Electronics team</t>
  </si>
  <si>
    <t>Object</t>
  </si>
  <si>
    <t xml:space="preserve">Halogen </t>
  </si>
  <si>
    <t>Lamps not on</t>
  </si>
  <si>
    <t>disabled</t>
  </si>
  <si>
    <t>at zenith</t>
  </si>
  <si>
    <t>UVA</t>
  </si>
  <si>
    <t>Violet</t>
  </si>
  <si>
    <t>Spare</t>
  </si>
  <si>
    <t>all on</t>
  </si>
  <si>
    <t>At Zenith, screen not in correct postion, disabled</t>
  </si>
  <si>
    <t>ZD=20 deg., north</t>
  </si>
  <si>
    <t>TLC check OK</t>
  </si>
  <si>
    <t>ZD=40 deg., north</t>
  </si>
  <si>
    <t>ZD=40 deg., west</t>
  </si>
  <si>
    <t>ZD=20 deg., west</t>
  </si>
  <si>
    <t>ZD=20 deg., south</t>
  </si>
  <si>
    <t>ZD=40 deg., south</t>
  </si>
  <si>
    <t>ZD=40 deg., East</t>
  </si>
  <si>
    <t>ZD=20 deg., East</t>
  </si>
  <si>
    <t>At Zenith</t>
  </si>
  <si>
    <t>180/180/120/30</t>
  </si>
  <si>
    <t>longer arc exposure requested by Sree</t>
  </si>
  <si>
    <t>Raining</t>
  </si>
  <si>
    <t>67-76</t>
  </si>
  <si>
    <t>cloudy, raining no twilights</t>
  </si>
  <si>
    <t>26/09/2024</t>
  </si>
  <si>
    <t>Cloudy, rain</t>
  </si>
  <si>
    <t>AAOmega Focus Values: Blue: Focus=112, Spectral=2911, Spatial=1989, Red: Focus=505, Spectral=2441, Spatial=1159, Spector Blue=2850,  Spector Red=2310</t>
  </si>
  <si>
    <t>Spectrographs focused</t>
  </si>
  <si>
    <t>Focus test-  Spector Blue piston to 2650 then back to 2850, Red to 2150 then back to 2310</t>
  </si>
  <si>
    <t>Focus test-  Both Spector pistons -4 steps</t>
  </si>
  <si>
    <t>Focus test-  Both Spector pistons +4 steps</t>
  </si>
  <si>
    <t>Focus test-  Both Spector pistons -4 steps,  have retutned to original values</t>
  </si>
  <si>
    <t>Focus test- Spector Red to 2280</t>
  </si>
  <si>
    <t>Spector refocused- Blue 2851, Red 2309</t>
  </si>
  <si>
    <t>800/800/800/800</t>
  </si>
  <si>
    <t>Requested by Scott</t>
  </si>
  <si>
    <t>Arc- FeAr only</t>
  </si>
  <si>
    <t>800/800</t>
  </si>
  <si>
    <t>CCD1 and 3 only</t>
  </si>
  <si>
    <t>Arc- CuAr only</t>
  </si>
  <si>
    <t>Arc- CuHe only</t>
  </si>
  <si>
    <t>Dome still closed, cloud, rain, humidity</t>
  </si>
  <si>
    <t>30-49</t>
  </si>
  <si>
    <t>50-56</t>
  </si>
  <si>
    <t>The ticking of the rain alrm relay is getting quite tiresome!</t>
  </si>
  <si>
    <t>27/09/2024</t>
  </si>
  <si>
    <t>Cloudy, cleared somewhat later but horrible seeing</t>
  </si>
  <si>
    <t>AAOmega Focus Values: Blue: Focus=113, Spectral=2927, Spatial=1992, Red: Focus=507, Spectral=2415, Spatial=1156, Spector Blue=2848,  Spector Red=2309</t>
  </si>
  <si>
    <t>Telescope Focus = 39.3</t>
  </si>
  <si>
    <t>Focus test- Spector Blue piston to 2650 then back to 2824, Red to 2100 then back to 2285</t>
  </si>
  <si>
    <t>CCD 3 + 4 only</t>
  </si>
  <si>
    <t>Focus test-  Both Spector pistons +4 steps -  back at nominal focus</t>
  </si>
  <si>
    <t>Focus test-  Both Spector pistons +8 steps</t>
  </si>
  <si>
    <t>Focus test-  Both Spector pistons +4 steps - at right end</t>
  </si>
  <si>
    <t>Focus test- Spector Blue piston  back to 2848, Red  back to 2309</t>
  </si>
  <si>
    <t xml:space="preserve">Focus test- Spector Blue piston to 2650 , Red to 2100 </t>
  </si>
  <si>
    <t>Spectrograph back to nominal focus</t>
  </si>
  <si>
    <t xml:space="preserve">Dome open - yay!!,   too cloudy to guide yet </t>
  </si>
  <si>
    <t>SNAFU</t>
  </si>
  <si>
    <t>Disable - Dome Light on</t>
  </si>
  <si>
    <t>A bit cloudy, high humidity</t>
  </si>
  <si>
    <t>Acquisition</t>
  </si>
  <si>
    <t>10.2(1.02)</t>
  </si>
  <si>
    <t>G1-G6</t>
  </si>
  <si>
    <t>4.5 - 6.5"</t>
  </si>
  <si>
    <t>wasn't worth doing acquistion in this seeing, rotation set off guide plot, telescope focus a guess.</t>
  </si>
  <si>
    <t>Dither A, mirror 2.5 degrees warmer than dome temp</t>
  </si>
  <si>
    <t>21.4(1.07)</t>
  </si>
  <si>
    <t>Dither B</t>
  </si>
  <si>
    <t>closing dome 95% humidity</t>
  </si>
  <si>
    <t>high cloud increasing, high humidity, no twilights</t>
  </si>
  <si>
    <t>28/09/2024</t>
  </si>
  <si>
    <t>Some cloud patches, mostly clear but poor seeing for most of night</t>
  </si>
  <si>
    <t>AAOmega Focus Values: Blue: Focus=116, Spectral=2926, Spatial=2005, Red: Focus=510, Spectral=2417 Spatial=1156, Spector Blue=2843,  Spector Red=2309</t>
  </si>
  <si>
    <t>Telescope Focus = 39.1</t>
  </si>
  <si>
    <t>8/8/7/5</t>
  </si>
  <si>
    <t>AAOmega blue=17k red=10k Spec blue=20k red=15k</t>
  </si>
  <si>
    <t>21/21/16/13</t>
  </si>
  <si>
    <t>AAOmega blue=30k red=20k Spec blue=35k red=30k</t>
  </si>
  <si>
    <t>45/45/28/25</t>
  </si>
  <si>
    <t>60N</t>
  </si>
  <si>
    <t>AAOmega blue=40k red=20k Spec blue=30k red=30k</t>
  </si>
  <si>
    <t>89/89/54/49</t>
  </si>
  <si>
    <t>AAOmega blue=35k red=17k Spec blue=30k red=25k</t>
  </si>
  <si>
    <t>208/208/116/115</t>
  </si>
  <si>
    <t xml:space="preserve">60N, </t>
  </si>
  <si>
    <t>AAOmega blue=35k red=15k Spec blue=25k red=20k, cloud affected, disabled</t>
  </si>
  <si>
    <t>at field postion, focus ok</t>
  </si>
  <si>
    <t>at field postion, TLC check ok</t>
  </si>
  <si>
    <t>25.4(1.11)</t>
  </si>
  <si>
    <t>2 - 3"</t>
  </si>
  <si>
    <t>Dither A</t>
  </si>
  <si>
    <t>24.9(1.10)</t>
  </si>
  <si>
    <t>2 - 2.5"</t>
  </si>
  <si>
    <t>25.7(1.11)</t>
  </si>
  <si>
    <t>2.5 - 3.5"</t>
  </si>
  <si>
    <t>Dither C</t>
  </si>
  <si>
    <t>27.7(1.13)</t>
  </si>
  <si>
    <t>Dither D</t>
  </si>
  <si>
    <t>30.9(1.16)</t>
  </si>
  <si>
    <t>2.5 - 4.0"</t>
  </si>
  <si>
    <t>Dither E</t>
  </si>
  <si>
    <t>34.1(1.21)</t>
  </si>
  <si>
    <t>2.5 - 4.5"</t>
  </si>
  <si>
    <t>Dither F</t>
  </si>
  <si>
    <t>39.0(1.29)</t>
  </si>
  <si>
    <t>3.5 - 5"</t>
  </si>
  <si>
    <t>Dither G</t>
  </si>
  <si>
    <t>Standard LTT9491 AAOmega Bundle E</t>
  </si>
  <si>
    <t>1.5N</t>
  </si>
  <si>
    <t>1.5W</t>
  </si>
  <si>
    <t>4.0(1.00)</t>
  </si>
  <si>
    <t>G1-G2, G4-G6</t>
  </si>
  <si>
    <t>2.5 - 3"</t>
  </si>
  <si>
    <t>No guide star in 3,  was there last night. Might be magnet not sitting properly, decided not to check so we can get all dithers in</t>
  </si>
  <si>
    <t>1.5(1.00)</t>
  </si>
  <si>
    <r>
      <rPr>
        <rFont val="Arial"/>
        <color rgb="FF000000"/>
      </rPr>
      <t>G1-G2, G4-G6</t>
    </r>
  </si>
  <si>
    <t>4.8(1.00)</t>
  </si>
  <si>
    <t>3 -4.5"</t>
  </si>
  <si>
    <t>11.7(1.02)</t>
  </si>
  <si>
    <t>18.0(1.05)</t>
  </si>
  <si>
    <t>2.5 -4.5"</t>
  </si>
  <si>
    <t>32.1(1.18)</t>
  </si>
  <si>
    <t>2.5 -5.5"</t>
  </si>
  <si>
    <t>3.5 -6.5"</t>
  </si>
  <si>
    <t>15.9(1.04)</t>
  </si>
  <si>
    <t>Standard  LTT1788  Spector Bundle O- on edge, disabled</t>
  </si>
  <si>
    <t>2.5S</t>
  </si>
  <si>
    <t>2.5W</t>
  </si>
  <si>
    <t>5E</t>
  </si>
  <si>
    <t>1.5S</t>
  </si>
  <si>
    <t>1.5E</t>
  </si>
  <si>
    <t>Standard  LTT1788  Spector Bundle O</t>
  </si>
  <si>
    <t>High cloud, no twilights</t>
  </si>
  <si>
    <t>29/09/2024</t>
  </si>
  <si>
    <t>AAOmega Focus Values: Blue: Focus=118, Spectral=2862, Spatial=2003, Red: Focus=509, Spectral=2431, Spatial=1122, Spector Blue=2837,  Spector Red=2309</t>
  </si>
  <si>
    <t xml:space="preserve"> not even a glimpse of stars</t>
  </si>
  <si>
    <t>Dome flats for Sree</t>
  </si>
  <si>
    <t>still cloud, no twilights.</t>
  </si>
  <si>
    <t>30/09/2024</t>
  </si>
  <si>
    <t>Clear</t>
  </si>
  <si>
    <t>AAOmega Focus Values: Blue: Focus=117, Spectral=2945, Spatial=1995, Red: Focus=510, Spectral=2461.9, Spatial=1107.1, Spector Blue=2838,  Spector Red=2310</t>
  </si>
  <si>
    <t>Telescope Focus = 39.12</t>
  </si>
  <si>
    <t>at zenith, focus check ok, disabled light on  in dome</t>
  </si>
  <si>
    <t>at zenith, TLC ok, disabled light on</t>
  </si>
  <si>
    <t>AAOmega blue=13k red=15k Spec blue=17k red=22k</t>
  </si>
  <si>
    <t>13/13/10/7</t>
  </si>
  <si>
    <t>AAOmega blue=29k red=25k Spec blue=30k red=35k</t>
  </si>
  <si>
    <t>27/27/19/12</t>
  </si>
  <si>
    <t>AAOmega blue=35k red=32k Spec blue=32k red=40k</t>
  </si>
  <si>
    <t>49/49/36/19</t>
  </si>
  <si>
    <t>AAOmega blue=32k red=32k Spec blue=35k red=30k</t>
  </si>
  <si>
    <t>101/101/70/41</t>
  </si>
  <si>
    <t>AAOmega blue=28k red=26k Spec blue=25k red=32k</t>
  </si>
  <si>
    <t>1.8"</t>
  </si>
  <si>
    <t>Dither A, guiding failed, disabled.</t>
  </si>
  <si>
    <t>25.1(1.10)</t>
  </si>
  <si>
    <t>26.7(1.12)</t>
  </si>
  <si>
    <t>28.9(1.14)</t>
  </si>
  <si>
    <t>33.3(1.20)</t>
  </si>
  <si>
    <t>37.8(1.26)</t>
  </si>
  <si>
    <t>2 - 3.5"</t>
  </si>
  <si>
    <t>40.0(1.30)</t>
  </si>
  <si>
    <t>44.4(1.40)</t>
  </si>
  <si>
    <t>2 -3"</t>
  </si>
  <si>
    <t>4.46(1.0)</t>
  </si>
  <si>
    <t>2-3"</t>
  </si>
  <si>
    <t>7.85(1.01)</t>
  </si>
  <si>
    <t>15.0(1.04)</t>
  </si>
  <si>
    <t>2.5"</t>
  </si>
  <si>
    <t>21.9(1.08)</t>
  </si>
  <si>
    <t>2.2"</t>
  </si>
  <si>
    <t>40.8(1.32)</t>
  </si>
  <si>
    <t>2.3"</t>
  </si>
  <si>
    <t>42.2(1.35)</t>
  </si>
  <si>
    <t>2.0"</t>
  </si>
  <si>
    <t>Standard  LTT1788  AAOmega Bundle G</t>
  </si>
  <si>
    <t>Standard  LTT1788 AAOmega Bundle G</t>
  </si>
  <si>
    <t>Standard  LTT1788  AAOmega Bundle G-  went wrong way but just in bundle.</t>
  </si>
  <si>
    <t>3E</t>
  </si>
  <si>
    <t>AAOmega blue=32k red=27k Spec blue=31k red=32k</t>
  </si>
  <si>
    <t>63/63/49/32</t>
  </si>
  <si>
    <t>AAOmega blue=37k red=33k Spec blue=35k red=41k</t>
  </si>
  <si>
    <t>28/28/22/13</t>
  </si>
  <si>
    <t>AAOmega blue=35k red=31k Spec blue=35k red=36k</t>
  </si>
  <si>
    <t>14/14/11/6</t>
  </si>
  <si>
    <t>AAOmega blue=31k red=25k Spec blue=30k red=28k</t>
  </si>
  <si>
    <t>at end of dithers field postion</t>
  </si>
  <si>
    <t>Oguzhan, Sree, Madusha, Julia, Sarah (in shifts)</t>
  </si>
  <si>
    <t>AAOmega Focus Values: Blue: Focus=119, Spectral=2882, Spatial=2004, Red: Focus=510, Spectral=2367, Spatial=1058, Spector Blue=2842,  Spector Red=2308</t>
  </si>
  <si>
    <t>Telescope Focus = 39.14</t>
  </si>
  <si>
    <t>zenith</t>
  </si>
  <si>
    <t>AAOmega blue=15k red=15k Spec blue=15k red=19k</t>
  </si>
  <si>
    <t>AAOmega blue=25k red=20k Spec blue=27k red=30k</t>
  </si>
  <si>
    <t>29/29/21/14</t>
  </si>
  <si>
    <t>AAOmega blue=24k red=22k Spec blue=34k red=40k</t>
  </si>
  <si>
    <t>64/64/38/23</t>
  </si>
  <si>
    <t>AAOmega blue=40k red=33k Spec blue=34k red=35k</t>
  </si>
  <si>
    <t>122/122/76/45</t>
  </si>
  <si>
    <t>AAOmega blue=30k red=22k Spec blue=28k red=25k</t>
  </si>
  <si>
    <t>at the field</t>
  </si>
  <si>
    <t>2"</t>
  </si>
  <si>
    <t>~2"</t>
  </si>
  <si>
    <t xml:space="preserve">Dither A </t>
  </si>
  <si>
    <t xml:space="preserve">it looks like a flap flat, not dome </t>
  </si>
  <si>
    <t>2"-2.5"</t>
  </si>
  <si>
    <t>2"-3"</t>
  </si>
  <si>
    <t>2.5"-3.5"</t>
  </si>
  <si>
    <t xml:space="preserve">Fibre Flat </t>
  </si>
  <si>
    <t xml:space="preserve">Object </t>
  </si>
  <si>
    <t>53.3 (1.67)</t>
  </si>
  <si>
    <t>2.5"-4"</t>
  </si>
  <si>
    <t>We took a separate object frame, not with the script</t>
  </si>
  <si>
    <t>57.5 (1.86)</t>
  </si>
  <si>
    <t>0.4N</t>
  </si>
  <si>
    <t>0.6W</t>
  </si>
  <si>
    <t>We offsetted manually. Tomorrow we will start the script from Dither C</t>
  </si>
  <si>
    <t>20.0 (1.06)</t>
  </si>
  <si>
    <t>Blank sky - Sree's request for sky subtraction check</t>
  </si>
  <si>
    <t>Object-blank sky</t>
  </si>
  <si>
    <t>18.7 (1.06)</t>
  </si>
  <si>
    <t>15.3 (1.04)</t>
  </si>
  <si>
    <t>LTT1788 - Spector U</t>
  </si>
  <si>
    <t>14.3 (1.03)</t>
  </si>
  <si>
    <t>13.3 (1.03)</t>
  </si>
  <si>
    <t>1.6S</t>
  </si>
  <si>
    <t>12.3 (1.02)</t>
  </si>
  <si>
    <t>11.2 (1.02)</t>
  </si>
  <si>
    <t>LTT1788 - AAOmega C</t>
  </si>
  <si>
    <t>10.5 (1.02)</t>
  </si>
  <si>
    <t>1.6N</t>
  </si>
  <si>
    <t>1.6E</t>
  </si>
  <si>
    <t>9.8 (1.01)</t>
  </si>
  <si>
    <t>9.1 (1.01)</t>
  </si>
  <si>
    <t>Arc - HeI only</t>
  </si>
  <si>
    <t>800/800/80/20</t>
  </si>
  <si>
    <t xml:space="preserve">Arc </t>
  </si>
  <si>
    <t xml:space="preserve">at the position of LTT1788 </t>
  </si>
  <si>
    <t>8.5 (1.01)</t>
  </si>
  <si>
    <t>LTT1788 - AAOmega H</t>
  </si>
  <si>
    <t>1.6W</t>
  </si>
  <si>
    <t>12.8 (1.03)</t>
  </si>
  <si>
    <t>LTT1788 - Spector R</t>
  </si>
  <si>
    <t>LTT1788 - Spector P</t>
  </si>
  <si>
    <t>3N</t>
  </si>
  <si>
    <t>patchy clouds around</t>
  </si>
  <si>
    <t>AAOmega Focus Values: Blue: Focus=118, Spectral=2910, Spatial=1995, Red: Focus=512, Spectral=2340, Spatial=1097, Spector Blue=2843,  Spector Red=2307</t>
  </si>
  <si>
    <t>Telescope Focus = 39.2</t>
  </si>
  <si>
    <t xml:space="preserve">Acquisition </t>
  </si>
  <si>
    <t>25.3 (1.11)</t>
  </si>
  <si>
    <t>LTT9491 - Spector N</t>
  </si>
  <si>
    <t>at the position of LTT9491</t>
  </si>
  <si>
    <t>27.9 (1.13)</t>
  </si>
  <si>
    <t>3W</t>
  </si>
  <si>
    <t>29.5 (1.15)</t>
  </si>
  <si>
    <t>31.8 (1.18)</t>
  </si>
  <si>
    <t xml:space="preserve">LTT9491 - AAOmega F </t>
  </si>
  <si>
    <t>33.0 (1.19)</t>
  </si>
  <si>
    <t>3S</t>
  </si>
  <si>
    <t>34.9 (1.22)</t>
  </si>
  <si>
    <t>35.5 (1.23)</t>
  </si>
  <si>
    <t>36.8 (1.25)</t>
  </si>
  <si>
    <t>LTT9491 - Spector S</t>
  </si>
  <si>
    <t>38.1 (1.27)</t>
  </si>
  <si>
    <t>6.4S</t>
  </si>
  <si>
    <t>6.4W</t>
  </si>
  <si>
    <t>39.8 (1.30)</t>
  </si>
  <si>
    <t xml:space="preserve">1.6S </t>
  </si>
  <si>
    <t>40.9 (1.32)</t>
  </si>
  <si>
    <t>4N</t>
  </si>
  <si>
    <r>
      <rPr>
        <rFont val="Arial"/>
        <color theme="1"/>
      </rPr>
      <t>H03_T036 (</t>
    </r>
    <r>
      <rPr>
        <rFont val="Arial"/>
        <color rgb="FFFF0000"/>
      </rPr>
      <t>actually field H01_T036</t>
    </r>
    <r>
      <rPr>
        <rFont val="Arial"/>
        <color theme="1"/>
      </rPr>
      <t>)</t>
    </r>
  </si>
  <si>
    <t>36.3 (1.24)</t>
  </si>
  <si>
    <t>37.2 (1.25)</t>
  </si>
  <si>
    <t>40.8 (1.32)</t>
  </si>
  <si>
    <t>43.58(1.38)</t>
  </si>
  <si>
    <t>3"-3.5"</t>
  </si>
  <si>
    <t>49.9 (1.55)</t>
  </si>
  <si>
    <t>3"-5"</t>
  </si>
  <si>
    <r>
      <rPr>
        <rFont val="Arial"/>
        <color theme="1"/>
      </rPr>
      <t xml:space="preserve">Dither B </t>
    </r>
    <r>
      <rPr>
        <rFont val="Arial"/>
        <i/>
        <color theme="1"/>
        <u/>
      </rPr>
      <t>- the last 10 -12 minutes was observed within the astronomical twilight</t>
    </r>
  </si>
  <si>
    <t>AAOmega blue=15k red=15k Spec blue=15k red=16k</t>
  </si>
  <si>
    <t>82/82/66/43</t>
  </si>
  <si>
    <t>AAOmega blue=25k red=25k Spec blue=26k red=31k</t>
  </si>
  <si>
    <t>42/42/33/20</t>
  </si>
  <si>
    <t>AAOmega blue=25k red=25k Spec blue=30k red=30k</t>
  </si>
  <si>
    <t>23/23/17/11</t>
  </si>
  <si>
    <t>AAOmega blue=25k red=24k Spec blue=26k red=31k</t>
  </si>
  <si>
    <t>13/13/9/6</t>
  </si>
  <si>
    <t>AAOmega blue=25k red=22k Spec blue=25k red=25k</t>
  </si>
  <si>
    <t>7/7/5/3</t>
  </si>
  <si>
    <t>AAOmega blue=20k red=17k Spec blue=21k red=20k</t>
  </si>
  <si>
    <t>Oguzhan, Madusha, Sarah, Julia, Sree (remote)</t>
  </si>
  <si>
    <t>AAOmega Focus Values: Blue: Focus=121, Spectral=2878, Spatial=2005, Red: Focus=512, Spectral=2340, Spatial=1097, Spector Blue=2842,  Spector Red=2307</t>
  </si>
  <si>
    <t>at the zenith</t>
  </si>
  <si>
    <t>at the zenith, TLC ok</t>
  </si>
  <si>
    <t xml:space="preserve">we forgot to move Spector piston by 200 and back to its original settings . </t>
  </si>
  <si>
    <t>AAOmega blue=15k red=13k Spec blue=18k red=21k</t>
  </si>
  <si>
    <t>AAOmega blue=25k red=22k Spec blue=38k red=32k</t>
  </si>
  <si>
    <t>29/29/17/13</t>
  </si>
  <si>
    <t>AAOmega blue=35k red=28k Spec blue=30k red=35k</t>
  </si>
  <si>
    <t>55/55/33/23</t>
  </si>
  <si>
    <t>AAOmega blue=35k red=25k Spec blue=30k red=32k</t>
  </si>
  <si>
    <t>118/118/71/47</t>
  </si>
  <si>
    <t>AAOmega blue=31k red=19k Spec blue=30k red=25k</t>
  </si>
  <si>
    <t>Change the flat lamp to top-end illumination, we will run the dither script with calibrations to test Tony Farrell's theory</t>
  </si>
  <si>
    <t>Taking a second acquisition, the first one is noisy.</t>
  </si>
  <si>
    <t>25.57(1.11)</t>
  </si>
  <si>
    <t>3"</t>
  </si>
  <si>
    <t>26.96(1.12)</t>
  </si>
  <si>
    <t>27.6 (1.13)</t>
  </si>
  <si>
    <t>30.2 (1.16)</t>
  </si>
  <si>
    <t>By selecting "top-end illumination", we managed to take a dome flat. Sree will check the counts/shape to see whether all the lamps (i.e. in UV) were turned on. Sree: it looks like a normal dome flat</t>
  </si>
  <si>
    <t>34.6 (1.21)</t>
  </si>
  <si>
    <t>40.96(1.32)</t>
  </si>
  <si>
    <t>2.5"-3"</t>
  </si>
  <si>
    <t>Dither F - lost guiding for a few seconds</t>
  </si>
  <si>
    <t>42.4 (1.35)</t>
  </si>
  <si>
    <t>3"-4"</t>
  </si>
  <si>
    <r>
      <rPr>
        <rFont val="Arial"/>
        <color theme="1"/>
      </rPr>
      <t>H03_T036  (</t>
    </r>
    <r>
      <rPr>
        <rFont val="Arial"/>
        <color rgb="FFFF0000"/>
      </rPr>
      <t>actually field H01_T036</t>
    </r>
    <r>
      <rPr>
        <rFont val="Arial"/>
        <color theme="1"/>
      </rPr>
      <t>)</t>
    </r>
  </si>
  <si>
    <t>3.4 (1.0)</t>
  </si>
  <si>
    <t>6.5 (1.01)</t>
  </si>
  <si>
    <t>10.4 (1.02)</t>
  </si>
  <si>
    <t xml:space="preserve">We repeated Dither B </t>
  </si>
  <si>
    <t>18.2 (1.05)</t>
  </si>
  <si>
    <t>25.61(1.11)</t>
  </si>
  <si>
    <t>32.30(1.18)</t>
  </si>
  <si>
    <t>seeing is fluctuating</t>
  </si>
  <si>
    <t>38.9 (1.28)</t>
  </si>
  <si>
    <t xml:space="preserve">seeing is fluctuating, due to thin layer of clouds passing </t>
  </si>
  <si>
    <t>45.5 (1.43)</t>
  </si>
  <si>
    <t>17.7 (1.05)</t>
  </si>
  <si>
    <t>LTT1788 - Spector T</t>
  </si>
  <si>
    <t>19.6 (1.06)</t>
  </si>
  <si>
    <t>20.7 (1.07)</t>
  </si>
  <si>
    <t>21.9 (1.08)</t>
  </si>
  <si>
    <t>23.1 (1.09)</t>
  </si>
  <si>
    <t xml:space="preserve">LTT1788 - AAOmega A </t>
  </si>
  <si>
    <t>24.3 (1.10)</t>
  </si>
  <si>
    <t>3.2S</t>
  </si>
  <si>
    <r>
      <rPr>
        <rFont val="Arial"/>
        <color theme="1"/>
      </rPr>
      <t>clouds arrived,</t>
    </r>
    <r>
      <rPr>
        <rFont val="Arial"/>
        <b/>
        <color theme="1"/>
      </rPr>
      <t xml:space="preserve"> disabled</t>
    </r>
  </si>
  <si>
    <r>
      <rPr>
        <rFont val="Arial"/>
        <i/>
        <color theme="1"/>
      </rPr>
      <t>No twilight flats...</t>
    </r>
    <r>
      <rPr>
        <rFont val="Arial"/>
        <color theme="1"/>
      </rPr>
      <t xml:space="preserve"> We had this twilight flats for this field last night anyways</t>
    </r>
  </si>
  <si>
    <t>51-55</t>
  </si>
  <si>
    <t>Darks</t>
  </si>
  <si>
    <t>Thunderstorm</t>
  </si>
  <si>
    <t>AAOmega Focus Values: Blue: Focus=120, Spectral=2933, Spatial=1980, Red: Focus=513, Spectral=2447, Spatial=1122, Spector Blue=2841,  Spector Red=2306</t>
  </si>
  <si>
    <r>
      <rPr>
        <rFont val="Arial"/>
        <color theme="1"/>
      </rPr>
      <t>H03_T049  (</t>
    </r>
    <r>
      <rPr>
        <rFont val="Arial"/>
        <color rgb="FFFF0000"/>
      </rPr>
      <t>actually field H01_T049</t>
    </r>
    <r>
      <rPr>
        <rFont val="Arial"/>
        <color theme="1"/>
      </rPr>
      <t>)</t>
    </r>
  </si>
  <si>
    <t>TLM failed, disabled</t>
  </si>
  <si>
    <t>5-44</t>
  </si>
  <si>
    <t xml:space="preserve">Bias </t>
  </si>
  <si>
    <t>45-46</t>
  </si>
  <si>
    <t xml:space="preserve">60/60/50/25 </t>
  </si>
  <si>
    <t>Closing Time ...</t>
  </si>
  <si>
    <t>Patchy clouds - then clear</t>
  </si>
  <si>
    <t>Oguzhan, Madusha, Sree (remote)</t>
  </si>
  <si>
    <t>AAOmega Focus Values: Blue: Focus=120, Spectral=2919.1, Spatial=1992.1, Red: Focus=512.9, Spectral=2447.3, Spatial=1122.4, Spector Blue=2841.09,  Spector Red=2305.99</t>
  </si>
  <si>
    <t>at the zenith, TLM okay</t>
  </si>
  <si>
    <t>Focus check okay</t>
  </si>
  <si>
    <t>Sitting in thick clouds..... can't guide....</t>
  </si>
  <si>
    <t>Passing clouds - useless</t>
  </si>
  <si>
    <t>Patchy clouds around, guiding is lost a few times. 
We tried to center some galaxies at the edge of 
the plate by changing the rotation by 10 (1060 --&gt;
 1070), but nothing change. We might need to
check rotation</t>
  </si>
  <si>
    <t>21.6 (1.08)</t>
  </si>
  <si>
    <t>22.5 (1.08)</t>
  </si>
  <si>
    <t>2"-4"</t>
  </si>
  <si>
    <t>thin layer of clouds passing time to time</t>
  </si>
  <si>
    <t>25.22(1.11)</t>
  </si>
  <si>
    <t>30.74(1.16)</t>
  </si>
  <si>
    <t>35.38(1.23)</t>
  </si>
  <si>
    <t>40.01(1.30)</t>
  </si>
  <si>
    <r>
      <rPr>
        <rFont val="Arial"/>
        <color theme="1"/>
      </rPr>
      <t>H03_T049  (</t>
    </r>
    <r>
      <rPr>
        <rFont val="Arial"/>
        <color rgb="FFFF0000"/>
      </rPr>
      <t>actually field H01_T049</t>
    </r>
    <r>
      <rPr>
        <rFont val="Arial"/>
        <color theme="1"/>
      </rPr>
      <t>)</t>
    </r>
  </si>
  <si>
    <t>12.4 (1.02)</t>
  </si>
  <si>
    <t>14.8 (1.03)</t>
  </si>
  <si>
    <t>21.7 (1.08)</t>
  </si>
  <si>
    <t>DST kicks in (+1 hour)</t>
  </si>
  <si>
    <t>We paused the dither to fix the robot - e-stop</t>
  </si>
  <si>
    <t>30.1 (1.16)</t>
  </si>
  <si>
    <t xml:space="preserve">1.8" </t>
  </si>
  <si>
    <t>46.4 (1.45)</t>
  </si>
  <si>
    <t>Astronomical twilight starts in 13 mins, so stopped the dither script.</t>
  </si>
  <si>
    <t>18.1 (1.05)</t>
  </si>
  <si>
    <t>LTT1788 - AAOmega B</t>
  </si>
  <si>
    <t>19.2 (1.06)</t>
  </si>
  <si>
    <t>22.6 (1.08)</t>
  </si>
  <si>
    <t>LTT1788 - Spector M</t>
  </si>
  <si>
    <t>3.2E</t>
  </si>
  <si>
    <t>background is bright</t>
  </si>
  <si>
    <t>AAOmega blue=20k red=17k Spec blue=20k red=20k</t>
  </si>
  <si>
    <t>77/77/60/40</t>
  </si>
  <si>
    <t>AAOmega blue=27k red=25k Spec blue=27k red=32k</t>
  </si>
  <si>
    <t>39/39/30/19</t>
  </si>
  <si>
    <t>AAOmega blue=30k red=28k Spec blue=30k red=32k</t>
  </si>
  <si>
    <t>21/21/16/10</t>
  </si>
  <si>
    <t>AAOmega blue=30k red=27k Spec blue=30k red=32k</t>
  </si>
  <si>
    <t>11/11/8/5</t>
  </si>
  <si>
    <t>AAOmega blue=25k red=21k Spec blue=24k red=26k</t>
  </si>
  <si>
    <t>6/6/5/3</t>
  </si>
  <si>
    <t>AAOmega blue=20k red=18k Spec blue=22k red=23k</t>
  </si>
  <si>
    <t>Clear (observing H03_T049 all night)</t>
  </si>
  <si>
    <t>AAOmega Focus Values: Blue: Focus=120, Spectral=2919, Spatial=1992, Red: Focus=513, Spectral=2447, Spatial=1122, Spector Blue=2846,  Spector Red=2308</t>
  </si>
  <si>
    <r>
      <rPr>
        <rFont val="Arial"/>
        <color theme="1"/>
      </rPr>
      <t>H03_T049  (</t>
    </r>
    <r>
      <rPr>
        <rFont val="Arial"/>
        <color rgb="FFFF0000"/>
      </rPr>
      <t>actually field H01_T049</t>
    </r>
    <r>
      <rPr>
        <rFont val="Arial"/>
        <color theme="1"/>
      </rPr>
      <t>)</t>
    </r>
  </si>
  <si>
    <t>AAOmega blue=15k red=11k Spec blue=18k red=18k</t>
  </si>
  <si>
    <t>AAOmega blue=26k red=20k Spec blue=29k red=29k</t>
  </si>
  <si>
    <t>29/29/20/14</t>
  </si>
  <si>
    <t>AAOmega blue=35k red=30k Spec blue=35k red=37k</t>
  </si>
  <si>
    <t>54/54/36/24</t>
  </si>
  <si>
    <t>AAOmega blue=35k red=30k Spec blue=32k red=35k</t>
  </si>
  <si>
    <t>111/111/74/47</t>
  </si>
  <si>
    <t>AAOmega blue=30k red=25k Spec blue=31k red=31k</t>
  </si>
  <si>
    <t>Standard star observations</t>
  </si>
  <si>
    <t>46.5 (1.45)</t>
  </si>
  <si>
    <t>LTT9491 - Spector U (ADC wasn't tracking)</t>
  </si>
  <si>
    <t>45.24(1.42)</t>
  </si>
  <si>
    <t>LTT9491 - Spector U (ADC tracking)</t>
  </si>
  <si>
    <t>43.94(1.39)</t>
  </si>
  <si>
    <t>1S</t>
  </si>
  <si>
    <t>Rel</t>
  </si>
  <si>
    <t>42.9 (1.36)</t>
  </si>
  <si>
    <t>1E</t>
  </si>
  <si>
    <t>40.03(1.3)</t>
  </si>
  <si>
    <t>37.42(1.26)</t>
  </si>
  <si>
    <t>Blank Sky fields for sky subtraction tests</t>
  </si>
  <si>
    <t>24.30(1.1)</t>
  </si>
  <si>
    <t>22.23(1.08)</t>
  </si>
  <si>
    <r>
      <rPr/>
      <t xml:space="preserve">Coordinates: 22:58:27.84 -47:34:36.8; reference:https://ui.adsabs.harvard.edu/abs/2012MNRAS.427..679J; </t>
    </r>
    <r>
      <rPr>
        <color rgb="FF1155CC"/>
        <u/>
      </rPr>
      <t>http://sdc.cab.inta-csic.es/tesela/documents/DBF-short-list.ascii</t>
    </r>
  </si>
  <si>
    <r>
      <rPr>
        <rFont val="Arial"/>
        <color theme="1"/>
      </rPr>
      <t>H03_T049  (</t>
    </r>
    <r>
      <rPr>
        <rFont val="Arial"/>
        <color rgb="FFFF0000"/>
      </rPr>
      <t>actually field H01_T049</t>
    </r>
    <r>
      <rPr>
        <rFont val="Arial"/>
        <color theme="1"/>
      </rPr>
      <t>)</t>
    </r>
  </si>
  <si>
    <t>Observing the field</t>
  </si>
  <si>
    <t>34.7 (1.22)</t>
  </si>
  <si>
    <t>24.8 (1.10)</t>
  </si>
  <si>
    <t>17.76(1.05)</t>
  </si>
  <si>
    <t>1.7"</t>
  </si>
  <si>
    <t>Restarting the script from Dither-A to Dither-G (rotation is set to 1070, although we couldn't see much difference between 1060 and 1070 - odd....)</t>
  </si>
  <si>
    <t>8.77(1.01)</t>
  </si>
  <si>
    <t>2.40(1.00)</t>
  </si>
  <si>
    <t>5.60(1.00)</t>
  </si>
  <si>
    <t>12.01(1.02)</t>
  </si>
  <si>
    <t>19.09(1.06)</t>
  </si>
  <si>
    <t>1.6"</t>
  </si>
  <si>
    <t>26(1.11)</t>
  </si>
  <si>
    <t>20.03(1.06)</t>
  </si>
  <si>
    <r>
      <rPr/>
      <t xml:space="preserve">Coordinates: 05:01:40.01 -48:54:27.7; reference:https://ui.adsabs.harvard.edu/abs/2012MNRAS.427..679J; </t>
    </r>
    <r>
      <rPr>
        <color rgb="FF1155CC"/>
        <u/>
      </rPr>
      <t>http://sdc.cab.inta-csic.es/tesela/documents/DBF-short-list.ascii</t>
    </r>
  </si>
  <si>
    <t>Returning to dither script</t>
  </si>
  <si>
    <t>47.63(1.48)</t>
  </si>
  <si>
    <t xml:space="preserve">G1-G6 </t>
  </si>
  <si>
    <t>LTT1788 in Hexa-A (acquisition)</t>
  </si>
  <si>
    <t>5S</t>
  </si>
  <si>
    <t>LTT1788 in Hexa-A (not centred)</t>
  </si>
  <si>
    <t>2E</t>
  </si>
  <si>
    <t>LTT1788 in Hexa-A</t>
  </si>
  <si>
    <t>LTT1788 in Hexa-A (sky is getting bright)</t>
  </si>
  <si>
    <t>Cloudy at the start (observing H03_T049 all night)</t>
  </si>
  <si>
    <t>AAOmega Focus Values: Blue: Focus=119, Spectral=2890.1, Spatial=1991.1, Red: Focus=512.9, Spectral=2447.3, Spatial=1122.4, Spector Blue=2850.53,  Spector Red=2310.01</t>
  </si>
  <si>
    <t>Telescope Focus = 39.15</t>
  </si>
  <si>
    <r>
      <rPr>
        <rFont val="Arial"/>
        <color theme="1"/>
      </rPr>
      <t>H03_T049  (</t>
    </r>
    <r>
      <rPr>
        <rFont val="Arial"/>
        <color rgb="FFFF0000"/>
      </rPr>
      <t>actually field H01_T049</t>
    </r>
    <r>
      <rPr>
        <rFont val="Arial"/>
        <color theme="1"/>
      </rPr>
      <t>)</t>
    </r>
  </si>
  <si>
    <t>Ready for sky flats (wispy clouds around overhead)</t>
  </si>
  <si>
    <t xml:space="preserve">Bundle-to-bundle tests </t>
  </si>
  <si>
    <t>From</t>
  </si>
  <si>
    <t>To</t>
  </si>
  <si>
    <t>centre</t>
  </si>
  <si>
    <t>gs5</t>
  </si>
  <si>
    <t>987S(2S)</t>
  </si>
  <si>
    <t>173W(3W)</t>
  </si>
  <si>
    <t>gs4</t>
  </si>
  <si>
    <t>1288S(3S)</t>
  </si>
  <si>
    <t>623E(9W)</t>
  </si>
  <si>
    <t xml:space="preserve">centre </t>
  </si>
  <si>
    <t>gs3</t>
  </si>
  <si>
    <t>384S(12S)</t>
  </si>
  <si>
    <t>1483E(6W)</t>
  </si>
  <si>
    <t>gs2</t>
  </si>
  <si>
    <t>875E(3E)</t>
  </si>
  <si>
    <t>1010N(8S)</t>
  </si>
  <si>
    <t>gs1</t>
  </si>
  <si>
    <t>1907N(11S)</t>
  </si>
  <si>
    <t>1256W(7E)</t>
  </si>
  <si>
    <t>gs6</t>
  </si>
  <si>
    <t>524N(10S)</t>
  </si>
  <si>
    <t>2347W(13E)</t>
  </si>
  <si>
    <t xml:space="preserve">gs5 </t>
  </si>
  <si>
    <t>hexa-S</t>
  </si>
  <si>
    <t>259N</t>
  </si>
  <si>
    <t>754W</t>
  </si>
  <si>
    <t>hexa-A</t>
  </si>
  <si>
    <r>
      <rPr>
        <rFont val="Arial"/>
        <color theme="1"/>
      </rPr>
      <t>270S(4</t>
    </r>
    <r>
      <rPr>
        <rFont val="Arial"/>
        <color rgb="FF6D9EEB"/>
      </rPr>
      <t>.5S</t>
    </r>
    <r>
      <rPr>
        <rFont val="Arial"/>
        <color theme="1"/>
      </rPr>
      <t>)</t>
    </r>
  </si>
  <si>
    <r>
      <rPr>
        <rFont val="Arial"/>
        <color theme="1"/>
      </rPr>
      <t>604W(7</t>
    </r>
    <r>
      <rPr>
        <rFont val="Arial"/>
        <color rgb="FF6D9EEB"/>
      </rPr>
      <t>.5E</t>
    </r>
    <r>
      <rPr>
        <rFont val="Arial"/>
        <color theme="1"/>
      </rPr>
      <t>)</t>
    </r>
  </si>
  <si>
    <t>Centred in A</t>
  </si>
  <si>
    <t>Hector software crashed and the frame 5 didn't readout. We restarted vmes, and TSC. We lost about 20-25mins</t>
  </si>
  <si>
    <t>hexa-C</t>
  </si>
  <si>
    <r>
      <rPr>
        <rFont val="Arial"/>
        <color theme="1"/>
      </rPr>
      <t>276S(</t>
    </r>
    <r>
      <rPr>
        <rFont val="Arial"/>
        <color rgb="FFFF0000"/>
      </rPr>
      <t>7S</t>
    </r>
    <r>
      <rPr>
        <rFont val="Arial"/>
        <color theme="1"/>
      </rPr>
      <t>)</t>
    </r>
  </si>
  <si>
    <t>593W</t>
  </si>
  <si>
    <t>Trying (and failed) to find the star in hexa-C</t>
  </si>
  <si>
    <t>7S</t>
  </si>
  <si>
    <t>While sitting in the clouds, we are going to use a bright Snafu to do optical model test (ADC tracking) USE THESE!!!!</t>
  </si>
  <si>
    <t xml:space="preserve">From </t>
  </si>
  <si>
    <t>987S(1S)</t>
  </si>
  <si>
    <t>173W(2E)</t>
  </si>
  <si>
    <t>using Snafu 1021/ADC running....</t>
  </si>
  <si>
    <t>1288S(2S)</t>
  </si>
  <si>
    <t>623E(2W)</t>
  </si>
  <si>
    <t>384S(7S)</t>
  </si>
  <si>
    <t>1483E</t>
  </si>
  <si>
    <t>875E(5E)</t>
  </si>
  <si>
    <t>1010N(5S)</t>
  </si>
  <si>
    <t>1907N(10S)</t>
  </si>
  <si>
    <t>1256W(13E)</t>
  </si>
  <si>
    <t>524N(3S)</t>
  </si>
  <si>
    <t>2347W(19E)</t>
  </si>
  <si>
    <t>Hexa-S</t>
  </si>
  <si>
    <t>727S</t>
  </si>
  <si>
    <t>926W</t>
  </si>
  <si>
    <t xml:space="preserve">not done </t>
  </si>
  <si>
    <t>Field location looks clear, moving to the field</t>
  </si>
  <si>
    <t>36.61(1.24)</t>
  </si>
  <si>
    <t>At the field</t>
  </si>
  <si>
    <t>35.33(1.22)</t>
  </si>
  <si>
    <t>32.75(1.19)</t>
  </si>
  <si>
    <t>Dither A - thin clouds around</t>
  </si>
  <si>
    <t>17.07(1.05)</t>
  </si>
  <si>
    <t>11.75(1.02)</t>
  </si>
  <si>
    <t>5.01(1.00)</t>
  </si>
  <si>
    <t>2.46(1.00)</t>
  </si>
  <si>
    <t>11.15(1.02)</t>
  </si>
  <si>
    <t>17.97(1.05)</t>
  </si>
  <si>
    <t>1.5"-1.7"</t>
  </si>
  <si>
    <t>24.85(1.1)</t>
  </si>
  <si>
    <t>31.65(1.17)</t>
  </si>
  <si>
    <t>38.58(1.28)</t>
  </si>
  <si>
    <t>1.7"-2"</t>
  </si>
  <si>
    <t>45.07(1.42)</t>
  </si>
  <si>
    <t>1.8"-2"</t>
  </si>
  <si>
    <t>52.77(1.65)</t>
  </si>
  <si>
    <t>Resuming optical model/standard star observations</t>
  </si>
  <si>
    <t>18.65(1.06)</t>
  </si>
  <si>
    <t>727S(1.5S)</t>
  </si>
  <si>
    <t>926W(6E)</t>
  </si>
  <si>
    <t>using LTT1788 /ADC running....</t>
  </si>
  <si>
    <t>20.08(1.06)</t>
  </si>
  <si>
    <t>270S(3S)</t>
  </si>
  <si>
    <t>604W(7.5E)</t>
  </si>
  <si>
    <t>21.33(1.07)</t>
  </si>
  <si>
    <t>centering on hexa-A, using () corrections above</t>
  </si>
  <si>
    <t>taking a science obs</t>
  </si>
  <si>
    <t>22.82(1.08)</t>
  </si>
  <si>
    <t>276S(4.5S)</t>
  </si>
  <si>
    <t>593W(9E+6E)</t>
  </si>
  <si>
    <t>23.36(1.09)</t>
  </si>
  <si>
    <t>Trying to find the star in hexa-C</t>
  </si>
  <si>
    <t>found it!</t>
  </si>
  <si>
    <t>24.41(1.1)</t>
  </si>
  <si>
    <t>centering on hexa-C, using (...+) corrections above</t>
  </si>
  <si>
    <t>25.79(1.11)</t>
  </si>
  <si>
    <t>hexa-E</t>
  </si>
  <si>
    <t>124S(6S)</t>
  </si>
  <si>
    <t>911W(10.5E+9E)</t>
  </si>
  <si>
    <t>applied the offset to the calculated values-- missed!</t>
  </si>
  <si>
    <t>26.43(1.12)</t>
  </si>
  <si>
    <t>Trying to find the star in hexa-E</t>
  </si>
  <si>
    <t>(+4E)</t>
  </si>
  <si>
    <t>26.86(1.12)</t>
  </si>
  <si>
    <t>27.44(1.13)</t>
  </si>
  <si>
    <t>(+17W)</t>
  </si>
  <si>
    <t>124S(3S)</t>
  </si>
  <si>
    <t>911W</t>
  </si>
  <si>
    <t xml:space="preserve">using Snafu 504 </t>
  </si>
  <si>
    <t>22.00(1.08)</t>
  </si>
  <si>
    <t>(+30E)</t>
  </si>
  <si>
    <t>maybe something in there!</t>
  </si>
  <si>
    <t>23.49(1.09)</t>
  </si>
  <si>
    <t>A star in hexa-E</t>
  </si>
  <si>
    <t>(6S)</t>
  </si>
  <si>
    <t>(+3E)</t>
  </si>
  <si>
    <t>definetly a star in there</t>
  </si>
  <si>
    <t>(3S)</t>
  </si>
  <si>
    <t>correction based on the quick-look tool as the sky is too bright now</t>
  </si>
  <si>
    <t>Tom, Madusha (until 9pm), Sree (remote)</t>
  </si>
  <si>
    <t>AAOmega Focus Values: Blue: Focus=118, Spectral=2904.1, Spatial=1987.1, Red: Focus=510.2, Spectral=2417.6, Spatial=1143.4, Spector Blue=2856.5,  Spector Red=2312.99</t>
  </si>
  <si>
    <t>Telescope Focus = 39.0</t>
  </si>
  <si>
    <r>
      <rPr>
        <rFont val="Arial"/>
        <color theme="1"/>
      </rPr>
      <t>H03_T049  (</t>
    </r>
    <r>
      <rPr>
        <rFont val="Arial"/>
        <color rgb="FFFF0000"/>
      </rPr>
      <t>actually field H01_T049</t>
    </r>
    <r>
      <rPr>
        <rFont val="Arial"/>
        <color theme="1"/>
      </rPr>
      <t>)</t>
    </r>
  </si>
  <si>
    <t>AAOmega blue=17k red=12k Spec blue=18k red=17k</t>
  </si>
  <si>
    <t>AAOmega blue=29k red=22k Spec blue=30k red=29k</t>
  </si>
  <si>
    <t>28/28/19/14</t>
  </si>
  <si>
    <t>AAOmega blue=38k red=31k Spec blue=34k red=38k</t>
  </si>
  <si>
    <t>50/50/34/24</t>
  </si>
  <si>
    <t>AAOmega blue=35k red=30k Spec blue=33k red=37k</t>
  </si>
  <si>
    <t>102/102/69/45</t>
  </si>
  <si>
    <t>AAOmega blue=31k red=25k Spec blue=30k red=30k</t>
  </si>
  <si>
    <t>Optical model offset tests</t>
  </si>
  <si>
    <t>hexa-F</t>
  </si>
  <si>
    <t>916N</t>
  </si>
  <si>
    <t>478W</t>
  </si>
  <si>
    <t xml:space="preserve">using Snafu 3021 / ADC wasn't running </t>
  </si>
  <si>
    <t>916N(1N)</t>
  </si>
  <si>
    <t>478W(4E)</t>
  </si>
  <si>
    <t>using Snafu 3021 / ADC running</t>
  </si>
  <si>
    <t>18.48(1.08)</t>
  </si>
  <si>
    <t>Centering in hexa-F using () above</t>
  </si>
  <si>
    <t>(+1S)</t>
  </si>
  <si>
    <t>(+1E)</t>
  </si>
  <si>
    <t>GS1</t>
  </si>
  <si>
    <t>991N(7S+6S+0.6N)</t>
  </si>
  <si>
    <t>778W(6E+0.6E)</t>
  </si>
  <si>
    <t>15.55(1.05)</t>
  </si>
  <si>
    <t>hexa-G</t>
  </si>
  <si>
    <t>983N(20S)</t>
  </si>
  <si>
    <t>146W(6E)</t>
  </si>
  <si>
    <t>Trying to find the star... in hexa-G, using () corrections</t>
  </si>
  <si>
    <t>(6E)</t>
  </si>
  <si>
    <t>something in the bundle</t>
  </si>
  <si>
    <t>Centering in hexa-G, using () corrections above</t>
  </si>
  <si>
    <t>(4.5S)</t>
  </si>
  <si>
    <t>centred. We didn't take an observation with the 4.5S correction, simply used quick-look to estimate</t>
  </si>
  <si>
    <t>Total=1378W, 2847N (original total=1402W, 2890N)</t>
  </si>
  <si>
    <t>12.54(1.02)</t>
  </si>
  <si>
    <t>38.35(1.28)</t>
  </si>
  <si>
    <t>2890N(30.5S) = total(2859.5N)</t>
  </si>
  <si>
    <t>1402W(12E) = total(1390W)</t>
  </si>
  <si>
    <t>LTT9491 - missed--&gt; NEED to add all the offsets.....</t>
  </si>
  <si>
    <t>2890N(44S) = total(2846N)</t>
  </si>
  <si>
    <t>1402W(23E)=total(1379W)</t>
  </si>
  <si>
    <t>star is in the bundle</t>
  </si>
  <si>
    <t>centering in hexa-G, using 6W offset</t>
  </si>
  <si>
    <t>(6W)</t>
  </si>
  <si>
    <t>Science Obs</t>
  </si>
  <si>
    <t>(1N)</t>
  </si>
  <si>
    <t>(1W)</t>
  </si>
  <si>
    <t>Science Obs, with 1N,1W offset</t>
  </si>
  <si>
    <t>31.5(1.17)</t>
  </si>
  <si>
    <t>1397S(26S)</t>
  </si>
  <si>
    <t>3035W(65E)</t>
  </si>
  <si>
    <t>30.5(1.16)</t>
  </si>
  <si>
    <t>Trying to find the star</t>
  </si>
  <si>
    <t>(5N)</t>
  </si>
  <si>
    <t>can't find.... :(</t>
  </si>
  <si>
    <t>30.0(1.15)</t>
  </si>
  <si>
    <t>997.5S</t>
  </si>
  <si>
    <t>1530W</t>
  </si>
  <si>
    <t>in there..... but at an edge</t>
  </si>
  <si>
    <t>29.4(1.15)</t>
  </si>
  <si>
    <t>(4.5S) = 1.5S</t>
  </si>
  <si>
    <t>(13.5E) = 1.5E</t>
  </si>
  <si>
    <t>applying the corrections from last night</t>
  </si>
  <si>
    <t>28.6(1.14)</t>
  </si>
  <si>
    <t>undo 4.5S, centre with 1.5S</t>
  </si>
  <si>
    <t>undo 13.5E, centre with 1.5E</t>
  </si>
  <si>
    <t>sciece obs</t>
  </si>
  <si>
    <t>27.3(1.13)</t>
  </si>
  <si>
    <t>276S(4.5S+9N)</t>
  </si>
  <si>
    <t>593W(15E)</t>
  </si>
  <si>
    <t>missed!</t>
  </si>
  <si>
    <t>Trying to find the star, using () corrections</t>
  </si>
  <si>
    <t>Centering on hexa-C, using (+...) corrections</t>
  </si>
  <si>
    <t>Science Obs, total(2107W, 1270S)</t>
  </si>
  <si>
    <t>23.8(1.09)</t>
  </si>
  <si>
    <t>1274S(3N)</t>
  </si>
  <si>
    <t>2123W(16.5E)</t>
  </si>
  <si>
    <t>22.0(1.08)</t>
  </si>
  <si>
    <t>124S(9S)</t>
  </si>
  <si>
    <t>911W(33E)</t>
  </si>
  <si>
    <t>21.47(1.07)</t>
  </si>
  <si>
    <t>(18N)</t>
  </si>
  <si>
    <t>20.4(1.07)</t>
  </si>
  <si>
    <t>Science Obs, cloud affected</t>
  </si>
  <si>
    <t>19.2(1.06)</t>
  </si>
  <si>
    <t>(1S)</t>
  </si>
  <si>
    <t>at standard star postion</t>
  </si>
  <si>
    <t>Clouds have arrived</t>
  </si>
  <si>
    <t>27.2(1.12)</t>
  </si>
  <si>
    <t>3 - 3.5"</t>
  </si>
  <si>
    <t>Clouds/seeing too poor for dithers.</t>
  </si>
  <si>
    <t>star = SNAFU 301</t>
  </si>
  <si>
    <t>384S(7.5S) = total(391.5S)</t>
  </si>
  <si>
    <t>1483E(0.5W)  = total(1482.5E)</t>
  </si>
  <si>
    <t>27.5(1.13)</t>
  </si>
  <si>
    <t>Q</t>
  </si>
  <si>
    <t>431S</t>
  </si>
  <si>
    <t>671E</t>
  </si>
  <si>
    <t>On edge</t>
  </si>
  <si>
    <t>26.2(1.11)</t>
  </si>
  <si>
    <t>6W</t>
  </si>
  <si>
    <t>still on edge</t>
  </si>
  <si>
    <t>24.8(1.10)</t>
  </si>
  <si>
    <t>in bundle but near edge</t>
  </si>
  <si>
    <t>23.5(1.09)</t>
  </si>
  <si>
    <t xml:space="preserve">3N </t>
  </si>
  <si>
    <t xml:space="preserve">4.5W </t>
  </si>
  <si>
    <t>near centre</t>
  </si>
  <si>
    <t>22.1(1.08)</t>
  </si>
  <si>
    <t xml:space="preserve"> 0 = total(825.5S)</t>
  </si>
  <si>
    <t>1.5E = total(2138.5E)</t>
  </si>
  <si>
    <t>20.3(1.07)</t>
  </si>
  <si>
    <t>K</t>
  </si>
  <si>
    <t>973N</t>
  </si>
  <si>
    <t>962E</t>
  </si>
  <si>
    <t>missed</t>
  </si>
  <si>
    <t>19.4(1.06)</t>
  </si>
  <si>
    <t>10S</t>
  </si>
  <si>
    <t>16W</t>
  </si>
  <si>
    <t>applying correction to get to Q from centre according to offset script (816S, 2154E), on edge</t>
  </si>
  <si>
    <t>18.1(1.05)</t>
  </si>
  <si>
    <t>16.8(1.04)</t>
  </si>
  <si>
    <t>2S</t>
  </si>
  <si>
    <t>tried without CCD 1+2 but quick look needed them</t>
  </si>
  <si>
    <t>16.1(1.04)</t>
  </si>
  <si>
    <t>0 = total(127.5N)</t>
  </si>
  <si>
    <t>0= total(3084.5E)</t>
  </si>
  <si>
    <t>forgot to apply offset but 2S and 1W would place star in centre</t>
  </si>
  <si>
    <t>13.8(1.03)</t>
  </si>
  <si>
    <t>127.5E</t>
  </si>
  <si>
    <t>3084.5E</t>
  </si>
  <si>
    <t>back to centre and then used corrected offset, star within 1 arcsecond of  postion in run 42</t>
  </si>
  <si>
    <t>4.71(1.00)</t>
  </si>
  <si>
    <t>3.5 -6"</t>
  </si>
  <si>
    <t>3.05(1.00)</t>
  </si>
  <si>
    <t>4 -6 "</t>
  </si>
  <si>
    <t>9.78(1.01)</t>
  </si>
  <si>
    <t>Cloud increasing, Guide stars lost</t>
  </si>
  <si>
    <t>Dome closed due humidity</t>
  </si>
  <si>
    <t>at field postion, dither C</t>
  </si>
  <si>
    <t>Foggy outside, good night!</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</si>
</sst>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h&quot;:&quot;mm&quot;:&quot;ss"/>
    <numFmt numFmtId="165" formatCode="0.0"/>
    <numFmt numFmtId="166" formatCode="m-d"/>
    <numFmt numFmtId="167" formatCode="h:mm:ss am/pm"/>
    <numFmt numFmtId="168" formatCode="mm/dd/yyyy"/>
  </numFmts>
  <fonts count="29">
    <font>
      <sz val="10.0"/>
      <color rgb="FF000000"/>
      <name val="Arial"/>
      <scheme val="minor"/>
    </font>
    <font>
      <b/>
      <color theme="1"/>
      <name val="Arial"/>
    </font>
    <font>
      <color theme="1"/>
      <name val="Arial"/>
    </font>
    <font>
      <b/>
      <sz val="14.0"/>
      <color theme="1"/>
      <name val="Arial"/>
    </font>
    <font>
      <b/>
      <sz val="12.0"/>
      <color theme="1"/>
      <name val="Arial"/>
    </font>
    <font>
      <color theme="1"/>
      <name val="Arial"/>
      <scheme val="minor"/>
    </font>
    <font>
      <color rgb="FF000000"/>
      <name val="Arial"/>
    </font>
    <font>
      <sz val="9.0"/>
      <color rgb="FF1F1F1F"/>
      <name val="Arial"/>
    </font>
    <font>
      <color rgb="FFFF00FF"/>
      <name val="Arial"/>
    </font>
    <font>
      <color rgb="FF000000"/>
      <name val="Arial"/>
      <scheme val="minor"/>
    </font>
    <font>
      <sz val="10.0"/>
      <color rgb="FF000000"/>
      <name val="Arial"/>
    </font>
    <font>
      <sz val="9.0"/>
      <color theme="1"/>
      <name val="Arial"/>
    </font>
    <font>
      <sz val="12.0"/>
      <color theme="1"/>
      <name val="Cambria"/>
    </font>
    <font/>
    <font>
      <color rgb="FF34A853"/>
      <name val="Calibri"/>
    </font>
    <font>
      <b/>
      <color theme="1"/>
      <name val="Arial"/>
      <scheme val="minor"/>
    </font>
    <font>
      <b/>
      <color rgb="FF000000"/>
      <name val="Arial"/>
    </font>
    <font>
      <b/>
      <sz val="12.0"/>
      <color rgb="FF000000"/>
      <name val="Arial"/>
    </font>
    <font>
      <i/>
      <sz val="9.0"/>
      <color rgb="FF000000"/>
      <name val="&quot;Google Sans Mono&quot;"/>
    </font>
    <font>
      <i/>
      <color theme="1"/>
      <name val="Arial"/>
      <scheme val="minor"/>
    </font>
    <font>
      <color rgb="FF999999"/>
      <name val="Arial"/>
      <scheme val="minor"/>
    </font>
    <font>
      <color rgb="FFE69138"/>
      <name val="Arial"/>
      <scheme val="minor"/>
    </font>
    <font>
      <b/>
      <sz val="12.0"/>
      <color theme="1"/>
      <name val="Arial"/>
      <scheme val="minor"/>
    </font>
    <font>
      <sz val="9.0"/>
      <color rgb="FF1F1F1F"/>
      <name val="Google Sans"/>
    </font>
    <font>
      <sz val="10.0"/>
      <color theme="1"/>
      <name val="Arial"/>
      <scheme val="minor"/>
    </font>
    <font>
      <strike/>
      <color theme="1"/>
      <name val="Arial"/>
      <scheme val="minor"/>
    </font>
    <font>
      <u/>
      <color rgb="FF0000FF"/>
    </font>
    <font>
      <color rgb="FF6D9EEB"/>
      <name val="Arial"/>
      <scheme val="minor"/>
    </font>
    <font>
      <color rgb="FFFF0000"/>
      <name val="Arial"/>
      <scheme val="minor"/>
    </font>
  </fonts>
  <fills count="7">
    <fill>
      <patternFill patternType="none"/>
    </fill>
    <fill>
      <patternFill patternType="lightGray"/>
    </fill>
    <fill>
      <patternFill patternType="solid">
        <fgColor rgb="FFFFFFFF"/>
        <bgColor rgb="FFFFFFFF"/>
      </patternFill>
    </fill>
    <fill>
      <patternFill patternType="solid">
        <fgColor rgb="FFC0C0C0"/>
        <bgColor rgb="FFC0C0C0"/>
      </patternFill>
    </fill>
    <fill>
      <patternFill patternType="solid">
        <fgColor rgb="FF808080"/>
        <bgColor rgb="FF808080"/>
      </patternFill>
    </fill>
    <fill>
      <patternFill patternType="solid">
        <fgColor rgb="FFFFE599"/>
        <bgColor rgb="FFFFE599"/>
      </patternFill>
    </fill>
    <fill>
      <patternFill patternType="solid">
        <fgColor rgb="FFFFF2CC"/>
        <bgColor rgb="FFFFF2CC"/>
      </patternFill>
    </fill>
  </fills>
  <borders count="7">
    <border/>
    <border>
      <right style="thin">
        <color rgb="FF000000"/>
      </right>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bottom style="thin">
        <color rgb="FF000000"/>
      </bottom>
    </border>
    <border>
      <left style="thin">
        <color rgb="FF000000"/>
      </left>
      <right style="thin">
        <color rgb="FF000000"/>
      </right>
      <bottom style="thin">
        <color rgb="FF000000"/>
      </bottom>
    </border>
    <border>
      <right style="thin">
        <color rgb="FF000000"/>
      </right>
    </border>
  </borders>
  <cellStyleXfs count="1">
    <xf borderId="0" fillId="0" fontId="0" numFmtId="0" applyAlignment="1" applyFont="1"/>
  </cellStyleXfs>
  <cellXfs count="120">
    <xf borderId="0" fillId="0" fontId="0" numFmtId="0" xfId="0" applyAlignment="1" applyFont="1">
      <alignment readingOrder="0" shrinkToFit="0" vertical="bottom" wrapText="0"/>
    </xf>
    <xf borderId="0" fillId="2" fontId="1" numFmtId="0" xfId="0" applyAlignment="1" applyFill="1" applyFont="1">
      <alignment horizontal="center" readingOrder="0" vertical="bottom"/>
    </xf>
    <xf borderId="0" fillId="0" fontId="2" numFmtId="0" xfId="0" applyAlignment="1" applyFont="1">
      <alignment vertical="bottom"/>
    </xf>
    <xf borderId="0" fillId="2" fontId="3" numFmtId="0" xfId="0" applyAlignment="1" applyFont="1">
      <alignment horizontal="center" vertical="bottom"/>
    </xf>
    <xf borderId="0" fillId="0" fontId="2" numFmtId="0" xfId="0" applyAlignment="1" applyFont="1">
      <alignment readingOrder="0" shrinkToFit="0" vertical="bottom" wrapText="0"/>
    </xf>
    <xf borderId="0" fillId="2" fontId="3" numFmtId="0" xfId="0" applyAlignment="1" applyFont="1">
      <alignment horizontal="center" shrinkToFit="0" vertical="bottom" wrapText="0"/>
    </xf>
    <xf borderId="0" fillId="2" fontId="2" numFmtId="0" xfId="0" applyAlignment="1" applyFont="1">
      <alignment vertical="bottom"/>
    </xf>
    <xf borderId="0" fillId="2" fontId="1" numFmtId="0" xfId="0" applyAlignment="1" applyFont="1">
      <alignment horizontal="center" vertical="bottom"/>
    </xf>
    <xf borderId="0" fillId="3" fontId="4" numFmtId="0" xfId="0" applyAlignment="1" applyFill="1" applyFont="1">
      <alignment shrinkToFit="0" vertical="bottom" wrapText="1"/>
    </xf>
    <xf borderId="0" fillId="3" fontId="4" numFmtId="0" xfId="0" applyAlignment="1" applyFont="1">
      <alignment shrinkToFit="0" vertical="bottom" wrapText="0"/>
    </xf>
    <xf borderId="0" fillId="3" fontId="4" numFmtId="0" xfId="0" applyAlignment="1" applyFont="1">
      <alignment readingOrder="0" shrinkToFit="0" vertical="bottom" wrapText="1"/>
    </xf>
    <xf borderId="0" fillId="0" fontId="2" numFmtId="0" xfId="0" applyAlignment="1" applyFont="1">
      <alignment readingOrder="0" vertical="bottom"/>
    </xf>
    <xf borderId="0" fillId="0" fontId="2" numFmtId="164" xfId="0" applyAlignment="1" applyFont="1" applyNumberFormat="1">
      <alignment readingOrder="0" vertical="bottom"/>
    </xf>
    <xf borderId="0" fillId="0" fontId="2" numFmtId="165" xfId="0" applyAlignment="1" applyFont="1" applyNumberFormat="1">
      <alignment readingOrder="0" vertical="bottom"/>
    </xf>
    <xf borderId="0" fillId="0" fontId="5" numFmtId="0" xfId="0" applyAlignment="1" applyFont="1">
      <alignment readingOrder="0"/>
    </xf>
    <xf borderId="0" fillId="0" fontId="5" numFmtId="164" xfId="0" applyAlignment="1" applyFont="1" applyNumberFormat="1">
      <alignment readingOrder="0"/>
    </xf>
    <xf borderId="0" fillId="2" fontId="6" numFmtId="0" xfId="0" applyAlignment="1" applyFont="1">
      <alignment horizontal="right" readingOrder="0"/>
    </xf>
    <xf borderId="0" fillId="2" fontId="6" numFmtId="0" xfId="0" applyAlignment="1" applyFont="1">
      <alignment horizontal="left" readingOrder="0"/>
    </xf>
    <xf borderId="0" fillId="0" fontId="2" numFmtId="0" xfId="0" applyAlignment="1" applyFont="1">
      <alignment horizontal="right" readingOrder="0" vertical="bottom"/>
    </xf>
    <xf borderId="0" fillId="2" fontId="7" numFmtId="0" xfId="0" applyAlignment="1" applyFont="1">
      <alignment readingOrder="0"/>
    </xf>
    <xf borderId="0" fillId="0" fontId="2" numFmtId="19" xfId="0" applyAlignment="1" applyFont="1" applyNumberFormat="1">
      <alignment horizontal="left" readingOrder="0" vertical="bottom"/>
    </xf>
    <xf borderId="0" fillId="0" fontId="8" numFmtId="0" xfId="0" applyAlignment="1" applyFont="1">
      <alignment readingOrder="0" vertical="bottom"/>
    </xf>
    <xf borderId="0" fillId="0" fontId="2" numFmtId="164" xfId="0" applyAlignment="1" applyFont="1" applyNumberFormat="1">
      <alignment vertical="bottom"/>
    </xf>
    <xf borderId="0" fillId="0" fontId="5" numFmtId="0" xfId="0" applyAlignment="1" applyFont="1">
      <alignment horizontal="left" readingOrder="0"/>
    </xf>
    <xf borderId="0" fillId="0" fontId="2" numFmtId="19" xfId="0" applyAlignment="1" applyFont="1" applyNumberFormat="1">
      <alignment readingOrder="0" vertical="bottom"/>
    </xf>
    <xf borderId="0" fillId="0" fontId="5" numFmtId="0" xfId="0" applyAlignment="1" applyFont="1">
      <alignment horizontal="center" readingOrder="0" vertical="center"/>
    </xf>
    <xf borderId="0" fillId="0" fontId="5" numFmtId="0" xfId="0" applyAlignment="1" applyFont="1">
      <alignment horizontal="center" readingOrder="0" shrinkToFit="0" vertical="center" wrapText="1"/>
    </xf>
    <xf borderId="0" fillId="0" fontId="2" numFmtId="0" xfId="0" applyAlignment="1" applyFont="1">
      <alignment horizontal="center" readingOrder="0" shrinkToFit="0" vertical="center" wrapText="0"/>
    </xf>
    <xf borderId="0" fillId="0" fontId="5" numFmtId="0" xfId="0" applyAlignment="1" applyFont="1">
      <alignment horizontal="left" readingOrder="0" vertical="center"/>
    </xf>
    <xf borderId="0" fillId="0" fontId="2" numFmtId="0" xfId="0" applyAlignment="1" applyFont="1">
      <alignment horizontal="left" readingOrder="0" shrinkToFit="0" vertical="center" wrapText="1"/>
    </xf>
    <xf borderId="0" fillId="0" fontId="5" numFmtId="0" xfId="0" applyAlignment="1" applyFont="1">
      <alignment vertical="center"/>
    </xf>
    <xf borderId="0" fillId="0" fontId="5" numFmtId="0" xfId="0" applyAlignment="1" applyFont="1">
      <alignment readingOrder="0" vertical="center"/>
    </xf>
    <xf borderId="0" fillId="0" fontId="2" numFmtId="0" xfId="0" applyAlignment="1" applyFont="1">
      <alignment horizontal="left" readingOrder="0" shrinkToFit="0" vertical="center" wrapText="0"/>
    </xf>
    <xf borderId="0" fillId="0" fontId="9" numFmtId="0" xfId="0" applyAlignment="1" applyFont="1">
      <alignment horizontal="center" readingOrder="0" vertical="center"/>
    </xf>
    <xf borderId="0" fillId="0" fontId="6" numFmtId="0" xfId="0" applyAlignment="1" applyFont="1">
      <alignment readingOrder="0" shrinkToFit="0" vertical="bottom" wrapText="0"/>
    </xf>
    <xf borderId="0" fillId="2" fontId="10" numFmtId="0" xfId="0" applyAlignment="1" applyFont="1">
      <alignment horizontal="left" readingOrder="0" vertical="center"/>
    </xf>
    <xf borderId="0" fillId="0" fontId="11" numFmtId="0" xfId="0" applyAlignment="1" applyFont="1">
      <alignment readingOrder="0" shrinkToFit="0" vertical="bottom" wrapText="0"/>
    </xf>
    <xf borderId="0" fillId="0" fontId="9" numFmtId="0" xfId="0" applyAlignment="1" applyFont="1">
      <alignment readingOrder="0" vertical="center"/>
    </xf>
    <xf borderId="0" fillId="2" fontId="6" numFmtId="0" xfId="0" applyAlignment="1" applyFont="1">
      <alignment horizontal="left" readingOrder="0" vertical="center"/>
    </xf>
    <xf borderId="0" fillId="0" fontId="5" numFmtId="0" xfId="0" applyAlignment="1" applyFont="1">
      <alignment horizontal="center" readingOrder="0"/>
    </xf>
    <xf borderId="0" fillId="0" fontId="5" numFmtId="0" xfId="0" applyAlignment="1" applyFont="1">
      <alignment horizontal="center" readingOrder="0" shrinkToFit="0" wrapText="1"/>
    </xf>
    <xf borderId="0" fillId="0" fontId="5" numFmtId="0" xfId="0" applyAlignment="1" applyFont="1">
      <alignment horizontal="center"/>
    </xf>
    <xf borderId="1" fillId="0" fontId="2" numFmtId="49" xfId="0" applyAlignment="1" applyBorder="1" applyFont="1" applyNumberFormat="1">
      <alignment vertical="bottom"/>
    </xf>
    <xf borderId="2" fillId="0" fontId="12" numFmtId="49" xfId="0" applyAlignment="1" applyBorder="1" applyFont="1" applyNumberFormat="1">
      <alignment horizontal="right" vertical="bottom"/>
    </xf>
    <xf borderId="3" fillId="0" fontId="12" numFmtId="0" xfId="0" applyAlignment="1" applyBorder="1" applyFont="1">
      <alignment horizontal="right" readingOrder="0" shrinkToFit="0" vertical="bottom" wrapText="1"/>
    </xf>
    <xf borderId="3" fillId="0" fontId="13" numFmtId="0" xfId="0" applyBorder="1" applyFont="1"/>
    <xf borderId="2" fillId="0" fontId="13" numFmtId="0" xfId="0" applyBorder="1" applyFont="1"/>
    <xf borderId="4" fillId="0" fontId="5" numFmtId="0" xfId="0" applyBorder="1" applyFont="1"/>
    <xf borderId="4" fillId="0" fontId="13" numFmtId="0" xfId="0" applyBorder="1" applyFont="1"/>
    <xf borderId="1" fillId="0" fontId="13" numFmtId="0" xfId="0" applyBorder="1" applyFont="1"/>
    <xf borderId="5" fillId="0" fontId="2" numFmtId="49" xfId="0" applyAlignment="1" applyBorder="1" applyFont="1" applyNumberFormat="1">
      <alignment vertical="bottom"/>
    </xf>
    <xf borderId="1" fillId="0" fontId="12" numFmtId="49" xfId="0" applyAlignment="1" applyBorder="1" applyFont="1" applyNumberFormat="1">
      <alignment horizontal="center" vertical="bottom"/>
    </xf>
    <xf borderId="4" fillId="2" fontId="2" numFmtId="0" xfId="0" applyAlignment="1" applyBorder="1" applyFont="1">
      <alignment readingOrder="0" shrinkToFit="0" vertical="bottom" wrapText="0"/>
    </xf>
    <xf borderId="4" fillId="0" fontId="2" numFmtId="0" xfId="0" applyAlignment="1" applyBorder="1" applyFont="1">
      <alignment vertical="bottom"/>
    </xf>
    <xf borderId="1" fillId="0" fontId="2" numFmtId="0" xfId="0" applyAlignment="1" applyBorder="1" applyFont="1">
      <alignment vertical="bottom"/>
    </xf>
    <xf borderId="1" fillId="0" fontId="12" numFmtId="49" xfId="0" applyAlignment="1" applyBorder="1" applyFont="1" applyNumberFormat="1">
      <alignment horizontal="right" vertical="bottom"/>
    </xf>
    <xf borderId="4" fillId="0" fontId="2" numFmtId="49" xfId="0" applyAlignment="1" applyBorder="1" applyFont="1" applyNumberFormat="1">
      <alignment readingOrder="0" vertical="bottom"/>
    </xf>
    <xf borderId="5" fillId="4" fontId="2" numFmtId="49" xfId="0" applyAlignment="1" applyBorder="1" applyFill="1" applyFont="1" applyNumberFormat="1">
      <alignment vertical="bottom"/>
    </xf>
    <xf borderId="1" fillId="4" fontId="2" numFmtId="49" xfId="0" applyAlignment="1" applyBorder="1" applyFont="1" applyNumberFormat="1">
      <alignment vertical="bottom"/>
    </xf>
    <xf borderId="5" fillId="3" fontId="12" numFmtId="49" xfId="0" applyAlignment="1" applyBorder="1" applyFont="1" applyNumberFormat="1">
      <alignment horizontal="center" vertical="bottom"/>
    </xf>
    <xf borderId="6" fillId="3" fontId="12" numFmtId="49" xfId="0" applyAlignment="1" applyBorder="1" applyFont="1" applyNumberFormat="1">
      <alignment horizontal="center" vertical="bottom"/>
    </xf>
    <xf borderId="1" fillId="3" fontId="2" numFmtId="49" xfId="0" applyAlignment="1" applyBorder="1" applyFont="1" applyNumberFormat="1">
      <alignment vertical="bottom"/>
    </xf>
    <xf borderId="1" fillId="3" fontId="12" numFmtId="49" xfId="0" applyAlignment="1" applyBorder="1" applyFont="1" applyNumberFormat="1">
      <alignment horizontal="center" vertical="bottom"/>
    </xf>
    <xf borderId="4" fillId="3" fontId="12" numFmtId="49" xfId="0" applyAlignment="1" applyBorder="1" applyFont="1" applyNumberFormat="1">
      <alignment horizontal="center" vertical="bottom"/>
    </xf>
    <xf borderId="6" fillId="3" fontId="12" numFmtId="49" xfId="0" applyAlignment="1" applyBorder="1" applyFont="1" applyNumberFormat="1">
      <alignment horizontal="center" shrinkToFit="0" vertical="bottom" wrapText="1"/>
    </xf>
    <xf borderId="0" fillId="3" fontId="12" numFmtId="49" xfId="0" applyAlignment="1" applyFont="1" applyNumberFormat="1">
      <alignment horizontal="center" vertical="bottom"/>
    </xf>
    <xf borderId="6" fillId="0" fontId="13" numFmtId="0" xfId="0" applyBorder="1" applyFont="1"/>
    <xf borderId="6" fillId="0" fontId="2" numFmtId="0" xfId="0" applyAlignment="1" applyBorder="1" applyFont="1">
      <alignment vertical="bottom"/>
    </xf>
    <xf borderId="1" fillId="0" fontId="14" numFmtId="49" xfId="0" applyAlignment="1" applyBorder="1" applyFont="1" applyNumberFormat="1">
      <alignment shrinkToFit="0" vertical="bottom" wrapText="1"/>
    </xf>
    <xf borderId="0" fillId="0" fontId="2" numFmtId="0" xfId="0" applyAlignment="1" applyFont="1">
      <alignment readingOrder="0" shrinkToFit="0" vertical="bottom" wrapText="1"/>
    </xf>
    <xf borderId="0" fillId="0" fontId="15" numFmtId="0" xfId="0" applyAlignment="1" applyFont="1">
      <alignment readingOrder="0" shrinkToFit="0" vertical="center" wrapText="1"/>
    </xf>
    <xf borderId="0" fillId="2" fontId="16" numFmtId="0" xfId="0" applyAlignment="1" applyFont="1">
      <alignment horizontal="left" readingOrder="0"/>
    </xf>
    <xf borderId="0" fillId="2" fontId="17" numFmtId="0" xfId="0" applyAlignment="1" applyFont="1">
      <alignment horizontal="left" readingOrder="0"/>
    </xf>
    <xf borderId="0" fillId="0" fontId="5" numFmtId="0" xfId="0" applyAlignment="1" applyFont="1">
      <alignment horizontal="right" readingOrder="0"/>
    </xf>
    <xf borderId="0" fillId="0" fontId="5" numFmtId="0" xfId="0" applyFont="1"/>
    <xf borderId="0" fillId="5" fontId="5" numFmtId="0" xfId="0" applyAlignment="1" applyFill="1" applyFont="1">
      <alignment horizontal="center" readingOrder="0"/>
    </xf>
    <xf borderId="0" fillId="2" fontId="18" numFmtId="0" xfId="0" applyFont="1"/>
    <xf borderId="0" fillId="0" fontId="19" numFmtId="0" xfId="0" applyFont="1"/>
    <xf borderId="0" fillId="2" fontId="6" numFmtId="0" xfId="0" applyAlignment="1" applyFont="1">
      <alignment horizontal="center" readingOrder="0"/>
    </xf>
    <xf borderId="0" fillId="0" fontId="15" numFmtId="0" xfId="0" applyAlignment="1" applyFont="1">
      <alignment readingOrder="0"/>
    </xf>
    <xf borderId="0" fillId="0" fontId="5" numFmtId="19" xfId="0" applyAlignment="1" applyFont="1" applyNumberFormat="1">
      <alignment readingOrder="0"/>
    </xf>
    <xf borderId="0" fillId="0" fontId="20" numFmtId="19" xfId="0" applyAlignment="1" applyFont="1" applyNumberFormat="1">
      <alignment readingOrder="0"/>
    </xf>
    <xf borderId="0" fillId="0" fontId="5" numFmtId="0" xfId="0" applyFont="1"/>
    <xf borderId="0" fillId="0" fontId="21" numFmtId="0" xfId="0" applyAlignment="1" applyFont="1">
      <alignment readingOrder="0"/>
    </xf>
    <xf borderId="0" fillId="0" fontId="0" numFmtId="0" xfId="0" applyFont="1"/>
    <xf borderId="0" fillId="0" fontId="22" numFmtId="0" xfId="0" applyAlignment="1" applyFont="1">
      <alignment readingOrder="0"/>
    </xf>
    <xf borderId="0" fillId="0" fontId="20" numFmtId="0" xfId="0" applyAlignment="1" applyFont="1">
      <alignment readingOrder="0"/>
    </xf>
    <xf borderId="0" fillId="0" fontId="2" numFmtId="0" xfId="0" applyAlignment="1" applyFont="1">
      <alignment readingOrder="0" shrinkToFit="0" vertical="bottom" wrapText="0"/>
    </xf>
    <xf borderId="4" fillId="0" fontId="5" numFmtId="0" xfId="0" applyAlignment="1" applyBorder="1" applyFont="1">
      <alignment readingOrder="0"/>
    </xf>
    <xf borderId="0" fillId="0" fontId="5" numFmtId="166" xfId="0" applyAlignment="1" applyFont="1" applyNumberFormat="1">
      <alignment readingOrder="0"/>
    </xf>
    <xf borderId="0" fillId="0" fontId="2" numFmtId="0" xfId="0" applyAlignment="1" applyFont="1">
      <alignment horizontal="right" vertical="bottom"/>
    </xf>
    <xf borderId="0" fillId="0" fontId="9" numFmtId="0" xfId="0" applyAlignment="1" applyFont="1">
      <alignment readingOrder="0"/>
    </xf>
    <xf borderId="0" fillId="0" fontId="23" numFmtId="0" xfId="0" applyAlignment="1" applyFont="1">
      <alignment vertical="bottom"/>
    </xf>
    <xf borderId="0" fillId="6" fontId="5" numFmtId="0" xfId="0" applyFill="1" applyFont="1"/>
    <xf borderId="0" fillId="6" fontId="5" numFmtId="0" xfId="0" applyAlignment="1" applyFont="1">
      <alignment readingOrder="0"/>
    </xf>
    <xf borderId="0" fillId="6" fontId="5" numFmtId="19" xfId="0" applyAlignment="1" applyFont="1" applyNumberFormat="1">
      <alignment readingOrder="0"/>
    </xf>
    <xf borderId="0" fillId="6" fontId="5" numFmtId="0" xfId="0" applyAlignment="1" applyFont="1">
      <alignment horizontal="right" readingOrder="0"/>
    </xf>
    <xf borderId="0" fillId="0" fontId="5" numFmtId="167" xfId="0" applyAlignment="1" applyFont="1" applyNumberFormat="1">
      <alignment readingOrder="0"/>
    </xf>
    <xf borderId="0" fillId="0" fontId="5" numFmtId="0" xfId="0" applyAlignment="1" applyFont="1">
      <alignment horizontal="right"/>
    </xf>
    <xf borderId="0" fillId="6" fontId="2" numFmtId="0" xfId="0" applyAlignment="1" applyFont="1">
      <alignment vertical="bottom"/>
    </xf>
    <xf borderId="0" fillId="6" fontId="2" numFmtId="0" xfId="0" applyAlignment="1" applyFont="1">
      <alignment horizontal="right" vertical="bottom"/>
    </xf>
    <xf borderId="1" fillId="0" fontId="2" numFmtId="49" xfId="0" applyAlignment="1" applyBorder="1" applyFont="1" applyNumberFormat="1">
      <alignment readingOrder="0" vertical="bottom"/>
    </xf>
    <xf borderId="3" fillId="0" fontId="12" numFmtId="168" xfId="0" applyAlignment="1" applyBorder="1" applyFont="1" applyNumberFormat="1">
      <alignment horizontal="right" readingOrder="0" shrinkToFit="0" vertical="bottom" wrapText="1"/>
    </xf>
    <xf borderId="5" fillId="0" fontId="2" numFmtId="49" xfId="0" applyAlignment="1" applyBorder="1" applyFont="1" applyNumberFormat="1">
      <alignment readingOrder="0" vertical="bottom"/>
    </xf>
    <xf borderId="0" fillId="0" fontId="24" numFmtId="167" xfId="0" applyAlignment="1" applyFont="1" applyNumberFormat="1">
      <alignment readingOrder="0"/>
    </xf>
    <xf borderId="0" fillId="6" fontId="5" numFmtId="167" xfId="0" applyAlignment="1" applyFont="1" applyNumberFormat="1">
      <alignment readingOrder="0"/>
    </xf>
    <xf borderId="0" fillId="6" fontId="2" numFmtId="0" xfId="0" applyAlignment="1" applyFont="1">
      <alignment readingOrder="0" vertical="bottom"/>
    </xf>
    <xf borderId="0" fillId="0" fontId="25" numFmtId="167" xfId="0" applyAlignment="1" applyFont="1" applyNumberFormat="1">
      <alignment readingOrder="0"/>
    </xf>
    <xf borderId="0" fillId="0" fontId="25" numFmtId="0" xfId="0" applyAlignment="1" applyFont="1">
      <alignment readingOrder="0"/>
    </xf>
    <xf borderId="0" fillId="0" fontId="25" numFmtId="0" xfId="0" applyFont="1"/>
    <xf borderId="0" fillId="0" fontId="25" numFmtId="0" xfId="0" applyAlignment="1" applyFont="1">
      <alignment horizontal="right" readingOrder="0"/>
    </xf>
    <xf borderId="0" fillId="0" fontId="15" numFmtId="0" xfId="0" applyAlignment="1" applyFont="1">
      <alignment horizontal="center" readingOrder="0"/>
    </xf>
    <xf borderId="0" fillId="6" fontId="26" numFmtId="0" xfId="0" applyAlignment="1" applyFont="1">
      <alignment readingOrder="0"/>
    </xf>
    <xf borderId="0" fillId="0" fontId="5" numFmtId="0" xfId="0" applyAlignment="1" applyFont="1">
      <alignment readingOrder="0" shrinkToFit="0" wrapText="1"/>
    </xf>
    <xf borderId="0" fillId="0" fontId="25" numFmtId="19" xfId="0" applyAlignment="1" applyFont="1" applyNumberFormat="1">
      <alignment readingOrder="0"/>
    </xf>
    <xf borderId="0" fillId="0" fontId="27" numFmtId="0" xfId="0" applyAlignment="1" applyFont="1">
      <alignment readingOrder="0"/>
    </xf>
    <xf borderId="0" fillId="0" fontId="28" numFmtId="0" xfId="0" applyAlignment="1" applyFont="1">
      <alignment readingOrder="0" shrinkToFit="0" wrapText="1"/>
    </xf>
    <xf borderId="0" fillId="0" fontId="28" numFmtId="0" xfId="0" applyAlignment="1" applyFont="1">
      <alignment readingOrder="0"/>
    </xf>
    <xf borderId="0" fillId="0" fontId="15" numFmtId="0" xfId="0" applyAlignment="1" applyFont="1">
      <alignment horizontal="center" readingOrder="0" shrinkToFit="0" wrapText="1"/>
    </xf>
    <xf borderId="0" fillId="0" fontId="5" numFmtId="0" xfId="0" applyAlignment="1" applyFont="1">
      <alignment horizontal="left"/>
    </xf>
  </cellXfs>
  <cellStyles count="1">
    <cellStyle xfId="0" name="Normal" builtinId="0"/>
  </cellStyles>
  <dxfs count="2">
    <dxf>
      <font>
        <color rgb="FF999999"/>
      </font>
      <fill>
        <patternFill patternType="solid">
          <fgColor rgb="FFFFFFFF"/>
          <bgColor rgb="FFFFFFFF"/>
        </patternFill>
      </fill>
      <border/>
    </dxf>
    <dxf>
      <font>
        <color rgb="FF000000"/>
      </font>
      <fill>
        <patternFill patternType="solid">
          <fgColor rgb="FFFFFFFF"/>
          <bgColor rgb="FFFFFFFF"/>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11" Type="http://schemas.openxmlformats.org/officeDocument/2006/relationships/worksheet" Target="worksheets/sheet8.xml"/><Relationship Id="rId22" Type="http://schemas.openxmlformats.org/officeDocument/2006/relationships/worksheet" Target="worksheets/sheet19.xml"/><Relationship Id="rId10" Type="http://schemas.openxmlformats.org/officeDocument/2006/relationships/worksheet" Target="worksheets/sheet7.xml"/><Relationship Id="rId21" Type="http://schemas.openxmlformats.org/officeDocument/2006/relationships/worksheet" Target="worksheets/sheet18.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scatterChart>
        <c:scatterStyle val="lineMarker"/>
        <c:varyColors val="0"/>
        <c:ser>
          <c:idx val="0"/>
          <c:order val="0"/>
          <c:spPr>
            <a:ln>
              <a:noFill/>
            </a:ln>
          </c:spPr>
          <c:marker>
            <c:symbol val="circle"/>
            <c:size val="7"/>
            <c:spPr>
              <a:solidFill>
                <a:schemeClr val="accent1"/>
              </a:solidFill>
              <a:ln cmpd="sng">
                <a:solidFill>
                  <a:schemeClr val="accent1"/>
                </a:solidFill>
              </a:ln>
            </c:spPr>
          </c:marker>
          <c:trendline>
            <c:name/>
            <c:spPr>
              <a:ln w="19050">
                <a:solidFill>
                  <a:srgbClr val="000000"/>
                </a:solidFill>
              </a:ln>
            </c:spPr>
            <c:trendlineType val="exp"/>
            <c:dispRSqr val="1"/>
            <c:dispEq val="1"/>
          </c:trendline>
          <c:xVal>
            <c:numRef>
              <c:f>Twilights!$Z$32:$Z$38</c:f>
            </c:numRef>
          </c:xVal>
          <c:yVal>
            <c:numRef>
              <c:f>Twilights!$AA$32:$AA$38</c:f>
              <c:numCache/>
            </c:numRef>
          </c:yVal>
        </c:ser>
        <c:dLbls>
          <c:showLegendKey val="0"/>
          <c:showVal val="0"/>
          <c:showCatName val="0"/>
          <c:showSerName val="0"/>
          <c:showPercent val="0"/>
          <c:showBubbleSize val="0"/>
        </c:dLbls>
        <c:axId val="1077020651"/>
        <c:axId val="275010294"/>
      </c:scatterChart>
      <c:valAx>
        <c:axId val="1077020651"/>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75010294"/>
      </c:valAx>
      <c:valAx>
        <c:axId val="27501029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077020651"/>
      </c:valAx>
    </c:plotArea>
    <c:legend>
      <c:legendPos val="r"/>
      <c:layout>
        <c:manualLayout>
          <c:xMode val="edge"/>
          <c:yMode val="edge"/>
          <c:x val="0.33128417968750007"/>
          <c:y val="0.04730458221024259"/>
        </c:manualLayout>
      </c:layout>
      <c:overlay val="0"/>
      <c:txPr>
        <a:bodyPr/>
        <a:lstStyle/>
        <a:p>
          <a:pPr lvl="0">
            <a:defRPr b="0">
              <a:solidFill>
                <a:srgbClr val="1A1A1A"/>
              </a:solidFill>
              <a:latin typeface="+mn-lt"/>
            </a:defRPr>
          </a:pPr>
        </a:p>
      </c:txPr>
    </c:legend>
    <c:plotVisOnly val="1"/>
  </c:chart>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22</xdr:col>
      <xdr:colOff>38100</xdr:colOff>
      <xdr:row>42</xdr:row>
      <xdr:rowOff>0</xdr:rowOff>
    </xdr:from>
    <xdr:ext cx="5715000" cy="35337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hyperlink" Target="http://sdc.cab.inta-csic.es/tesela/documents/DBF-short-list.ascii" TargetMode="External"/><Relationship Id="rId2" Type="http://schemas.openxmlformats.org/officeDocument/2006/relationships/hyperlink" Target="http://sdc.cab.inta-csic.es/tesela/documents/DBF-short-list.ascii" TargetMode="External"/><Relationship Id="rId3"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21.63"/>
    <col customWidth="1" min="4" max="4" width="40.25"/>
    <col customWidth="1" min="6" max="6" width="14.38"/>
    <col customWidth="1" min="7" max="8" width="19.25"/>
    <col customWidth="1" min="12" max="12" width="14.38"/>
  </cols>
  <sheetData>
    <row r="1">
      <c r="A1" s="1" t="s">
        <v>0</v>
      </c>
      <c r="K1" s="2"/>
      <c r="L1" s="2"/>
      <c r="M1" s="2"/>
      <c r="N1" s="2"/>
      <c r="O1" s="2"/>
      <c r="P1" s="2"/>
      <c r="Q1" s="2"/>
      <c r="R1" s="2"/>
      <c r="S1" s="2"/>
      <c r="T1" s="2"/>
      <c r="U1" s="2"/>
      <c r="V1" s="2"/>
      <c r="W1" s="2"/>
      <c r="X1" s="2"/>
      <c r="Y1" s="2"/>
      <c r="Z1" s="2"/>
      <c r="AA1" s="2"/>
    </row>
    <row r="2">
      <c r="K2" s="2"/>
      <c r="L2" s="2"/>
      <c r="M2" s="2"/>
      <c r="N2" s="2"/>
      <c r="O2" s="2"/>
      <c r="P2" s="2"/>
      <c r="Q2" s="2"/>
      <c r="R2" s="2"/>
      <c r="S2" s="2"/>
      <c r="T2" s="2"/>
      <c r="U2" s="2"/>
      <c r="V2" s="2"/>
      <c r="W2" s="2"/>
      <c r="X2" s="2"/>
      <c r="Y2" s="2"/>
      <c r="Z2" s="2"/>
      <c r="AA2" s="2"/>
    </row>
    <row r="3">
      <c r="K3" s="2"/>
      <c r="L3" s="2"/>
      <c r="M3" s="2"/>
      <c r="N3" s="2"/>
      <c r="O3" s="2"/>
      <c r="P3" s="2"/>
      <c r="Q3" s="2"/>
      <c r="R3" s="2"/>
      <c r="S3" s="2"/>
      <c r="T3" s="2"/>
      <c r="U3" s="2"/>
      <c r="V3" s="2"/>
      <c r="W3" s="2"/>
      <c r="X3" s="2"/>
      <c r="Y3" s="2"/>
      <c r="Z3" s="2"/>
      <c r="AA3" s="2"/>
    </row>
    <row r="4">
      <c r="A4" s="3" t="s">
        <v>1</v>
      </c>
      <c r="D4" s="4"/>
      <c r="E4" s="3"/>
      <c r="F4" s="5" t="s">
        <v>2</v>
      </c>
      <c r="H4" s="4"/>
      <c r="I4" s="6"/>
      <c r="J4" s="2"/>
      <c r="K4" s="2"/>
      <c r="L4" s="2"/>
      <c r="M4" s="2"/>
      <c r="N4" s="2"/>
      <c r="O4" s="2"/>
      <c r="P4" s="2"/>
      <c r="Q4" s="2"/>
      <c r="R4" s="2"/>
      <c r="S4" s="2"/>
      <c r="T4" s="2"/>
      <c r="U4" s="2"/>
      <c r="V4" s="2"/>
      <c r="W4" s="2"/>
      <c r="X4" s="2"/>
      <c r="Y4" s="2"/>
      <c r="Z4" s="2"/>
      <c r="AA4" s="2"/>
    </row>
    <row r="5">
      <c r="J5" s="7"/>
      <c r="K5" s="2"/>
      <c r="L5" s="2"/>
      <c r="M5" s="2"/>
      <c r="N5" s="2"/>
      <c r="O5" s="2"/>
      <c r="P5" s="2"/>
      <c r="Q5" s="2"/>
      <c r="R5" s="2"/>
      <c r="S5" s="2"/>
      <c r="T5" s="2"/>
      <c r="U5" s="2"/>
      <c r="V5" s="2"/>
      <c r="W5" s="2"/>
      <c r="X5" s="2"/>
      <c r="Y5" s="2"/>
      <c r="Z5" s="2"/>
      <c r="AA5" s="2"/>
    </row>
    <row r="6">
      <c r="A6" s="8" t="s">
        <v>3</v>
      </c>
      <c r="B6" s="8" t="s">
        <v>4</v>
      </c>
      <c r="C6" s="8" t="s">
        <v>5</v>
      </c>
      <c r="D6" s="9" t="s">
        <v>6</v>
      </c>
      <c r="E6" s="10" t="s">
        <v>7</v>
      </c>
      <c r="F6" s="8" t="s">
        <v>8</v>
      </c>
      <c r="G6" s="8" t="s">
        <v>9</v>
      </c>
      <c r="H6" s="8" t="s">
        <v>10</v>
      </c>
      <c r="I6" s="8" t="s">
        <v>11</v>
      </c>
      <c r="J6" s="10" t="s">
        <v>12</v>
      </c>
      <c r="K6" s="2"/>
      <c r="L6" s="2"/>
      <c r="M6" s="2"/>
      <c r="N6" s="2"/>
      <c r="O6" s="2"/>
      <c r="P6" s="2"/>
      <c r="Q6" s="2"/>
      <c r="R6" s="2"/>
      <c r="S6" s="2"/>
      <c r="T6" s="2"/>
      <c r="U6" s="2"/>
      <c r="V6" s="2"/>
      <c r="W6" s="2"/>
      <c r="X6" s="2"/>
      <c r="Y6" s="2"/>
      <c r="Z6" s="2"/>
      <c r="AA6" s="2"/>
    </row>
    <row r="7">
      <c r="A7" s="11">
        <v>240923.0</v>
      </c>
      <c r="B7" s="12">
        <v>0.5691241782405996</v>
      </c>
      <c r="C7" s="11" t="s">
        <v>13</v>
      </c>
      <c r="D7" s="4" t="s">
        <v>14</v>
      </c>
      <c r="E7" s="11">
        <v>2.0240923E7</v>
      </c>
      <c r="F7" s="11">
        <v>2.40923132701E11</v>
      </c>
      <c r="G7" s="11" t="s">
        <v>15</v>
      </c>
      <c r="H7" s="2"/>
      <c r="I7" s="11"/>
      <c r="J7" s="13">
        <v>11.1</v>
      </c>
      <c r="K7" s="2"/>
      <c r="L7" s="2"/>
      <c r="M7" s="2"/>
      <c r="N7" s="2"/>
      <c r="O7" s="2"/>
      <c r="P7" s="2"/>
      <c r="Q7" s="2"/>
      <c r="R7" s="2"/>
      <c r="S7" s="2"/>
      <c r="T7" s="2"/>
      <c r="U7" s="2"/>
      <c r="V7" s="2"/>
      <c r="W7" s="2"/>
      <c r="X7" s="2"/>
      <c r="Y7" s="2"/>
      <c r="Z7" s="2"/>
      <c r="AA7" s="2"/>
    </row>
    <row r="8">
      <c r="A8" s="11">
        <v>240923.0</v>
      </c>
      <c r="B8" s="12">
        <v>0.622824074074074</v>
      </c>
      <c r="C8" s="11" t="s">
        <v>16</v>
      </c>
      <c r="D8" s="4" t="s">
        <v>17</v>
      </c>
      <c r="E8" s="11">
        <v>2.0240923E7</v>
      </c>
      <c r="F8" s="11">
        <v>2.40923132701E11</v>
      </c>
      <c r="G8" s="11" t="s">
        <v>15</v>
      </c>
      <c r="H8" s="2"/>
      <c r="I8" s="11"/>
      <c r="J8" s="13">
        <v>11.3</v>
      </c>
      <c r="K8" s="14" t="s">
        <v>18</v>
      </c>
      <c r="L8" s="2"/>
      <c r="M8" s="2"/>
      <c r="N8" s="2"/>
      <c r="O8" s="2"/>
      <c r="P8" s="2"/>
      <c r="Q8" s="2"/>
      <c r="R8" s="2"/>
      <c r="S8" s="2"/>
      <c r="T8" s="2"/>
      <c r="U8" s="2"/>
      <c r="V8" s="2"/>
      <c r="W8" s="2"/>
      <c r="X8" s="2"/>
      <c r="Y8" s="2"/>
      <c r="Z8" s="2"/>
      <c r="AA8" s="2"/>
    </row>
    <row r="9">
      <c r="A9" s="11">
        <v>240923.0</v>
      </c>
      <c r="B9" s="15">
        <v>0.6473008217581082</v>
      </c>
      <c r="C9" s="11" t="s">
        <v>16</v>
      </c>
      <c r="D9" s="4" t="s">
        <v>17</v>
      </c>
      <c r="E9" s="11">
        <v>2.0240923E7</v>
      </c>
      <c r="F9" s="11">
        <v>2.40923132701E11</v>
      </c>
      <c r="G9" s="11" t="s">
        <v>19</v>
      </c>
      <c r="J9" s="14">
        <v>11.4</v>
      </c>
      <c r="K9" s="14" t="s">
        <v>20</v>
      </c>
    </row>
    <row r="10">
      <c r="A10" s="11">
        <v>240923.0</v>
      </c>
      <c r="B10" s="12">
        <v>0.6657223958318355</v>
      </c>
      <c r="C10" s="11" t="s">
        <v>21</v>
      </c>
      <c r="D10" s="4" t="s">
        <v>22</v>
      </c>
      <c r="E10" s="11">
        <v>2.0240923E7</v>
      </c>
      <c r="F10" s="11">
        <v>2.40923132701E11</v>
      </c>
      <c r="G10" s="11" t="s">
        <v>15</v>
      </c>
      <c r="H10" s="2"/>
      <c r="I10" s="11"/>
      <c r="J10" s="13">
        <v>11.4</v>
      </c>
      <c r="K10" s="11"/>
      <c r="L10" s="2"/>
      <c r="M10" s="2"/>
      <c r="N10" s="2"/>
      <c r="O10" s="2"/>
      <c r="P10" s="2"/>
      <c r="Q10" s="2"/>
      <c r="R10" s="2"/>
      <c r="S10" s="2"/>
      <c r="T10" s="2"/>
      <c r="U10" s="2"/>
      <c r="V10" s="2"/>
      <c r="W10" s="2"/>
      <c r="X10" s="2"/>
      <c r="Y10" s="2"/>
      <c r="Z10" s="2"/>
      <c r="AA10" s="2"/>
    </row>
    <row r="11">
      <c r="A11" s="11">
        <v>240924.0</v>
      </c>
      <c r="B11" s="12">
        <v>0.6707060185185185</v>
      </c>
      <c r="C11" s="11" t="s">
        <v>21</v>
      </c>
      <c r="D11" s="4" t="s">
        <v>22</v>
      </c>
      <c r="E11" s="16">
        <v>2.0240923E7</v>
      </c>
      <c r="F11" s="11">
        <v>2.40923132701E11</v>
      </c>
      <c r="G11" s="11" t="s">
        <v>19</v>
      </c>
      <c r="H11" s="2"/>
      <c r="I11" s="11"/>
      <c r="J11" s="13">
        <v>11.7</v>
      </c>
      <c r="K11" s="17" t="s">
        <v>23</v>
      </c>
      <c r="L11" s="2"/>
      <c r="M11" s="2"/>
      <c r="N11" s="2"/>
      <c r="O11" s="11"/>
      <c r="P11" s="2"/>
      <c r="Q11" s="2"/>
      <c r="R11" s="2"/>
      <c r="S11" s="2"/>
      <c r="T11" s="2"/>
      <c r="U11" s="2"/>
      <c r="V11" s="2"/>
      <c r="W11" s="2"/>
      <c r="X11" s="2"/>
      <c r="Y11" s="2"/>
      <c r="Z11" s="2"/>
      <c r="AA11" s="2"/>
    </row>
    <row r="12">
      <c r="A12" s="11">
        <v>240924.0</v>
      </c>
      <c r="B12" s="12">
        <v>0.674224537037037</v>
      </c>
      <c r="C12" s="11" t="s">
        <v>21</v>
      </c>
      <c r="D12" s="4" t="s">
        <v>22</v>
      </c>
      <c r="E12" s="16" t="s">
        <v>24</v>
      </c>
      <c r="F12" s="11">
        <v>2.40923132701E11</v>
      </c>
      <c r="G12" s="11" t="s">
        <v>15</v>
      </c>
      <c r="H12" s="2"/>
      <c r="I12" s="11"/>
      <c r="J12" s="13">
        <v>11.7</v>
      </c>
      <c r="K12" s="11" t="s">
        <v>25</v>
      </c>
      <c r="L12" s="11"/>
      <c r="M12" s="2"/>
      <c r="N12" s="2"/>
      <c r="O12" s="2"/>
      <c r="P12" s="2"/>
      <c r="Q12" s="2"/>
      <c r="R12" s="2"/>
      <c r="S12" s="2"/>
      <c r="T12" s="2"/>
      <c r="U12" s="2"/>
      <c r="V12" s="2"/>
      <c r="W12" s="2"/>
      <c r="X12" s="2"/>
      <c r="Y12" s="2"/>
      <c r="Z12" s="2"/>
      <c r="AA12" s="2"/>
    </row>
    <row r="13">
      <c r="A13" s="11">
        <v>240924.0</v>
      </c>
      <c r="B13" s="12">
        <v>0.7528069213003619</v>
      </c>
      <c r="C13" s="11" t="s">
        <v>13</v>
      </c>
      <c r="D13" s="4" t="s">
        <v>14</v>
      </c>
      <c r="E13" s="11">
        <v>2.0240923E7</v>
      </c>
      <c r="F13" s="11">
        <v>2.40923132701E11</v>
      </c>
      <c r="G13" s="11" t="s">
        <v>19</v>
      </c>
      <c r="H13" s="2"/>
      <c r="I13" s="11"/>
      <c r="J13" s="13">
        <v>11.7</v>
      </c>
      <c r="K13" s="11"/>
      <c r="L13" s="2"/>
      <c r="M13" s="2"/>
      <c r="N13" s="2"/>
      <c r="O13" s="2"/>
      <c r="P13" s="2"/>
      <c r="Q13" s="2"/>
      <c r="R13" s="2"/>
      <c r="S13" s="2"/>
      <c r="T13" s="2"/>
      <c r="U13" s="2"/>
      <c r="V13" s="2"/>
      <c r="W13" s="2"/>
      <c r="X13" s="2"/>
      <c r="Y13" s="2"/>
      <c r="Z13" s="2"/>
      <c r="AA13" s="2"/>
    </row>
    <row r="14">
      <c r="A14" s="11">
        <v>240924.0</v>
      </c>
      <c r="B14" s="12">
        <v>0.8049899421312148</v>
      </c>
      <c r="C14" s="11" t="s">
        <v>26</v>
      </c>
      <c r="D14" s="4" t="s">
        <v>27</v>
      </c>
      <c r="E14" s="11">
        <v>2.0240924E7</v>
      </c>
      <c r="F14" s="11">
        <v>2.40923132701E11</v>
      </c>
      <c r="G14" s="11" t="s">
        <v>15</v>
      </c>
      <c r="H14" s="2"/>
      <c r="I14" s="11"/>
      <c r="J14" s="13">
        <v>11.7</v>
      </c>
      <c r="K14" s="11"/>
      <c r="L14" s="2"/>
      <c r="M14" s="11"/>
      <c r="N14" s="2"/>
      <c r="O14" s="2"/>
      <c r="P14" s="2"/>
      <c r="Q14" s="2"/>
      <c r="R14" s="2"/>
      <c r="S14" s="2"/>
      <c r="T14" s="2"/>
      <c r="U14" s="2"/>
      <c r="V14" s="2"/>
      <c r="W14" s="2"/>
      <c r="X14" s="2"/>
      <c r="Y14" s="2"/>
      <c r="Z14" s="2"/>
      <c r="AA14" s="2"/>
    </row>
    <row r="15">
      <c r="A15" s="11">
        <v>240928.0</v>
      </c>
      <c r="B15" s="12">
        <v>0.05949706018145662</v>
      </c>
      <c r="C15" s="11" t="s">
        <v>21</v>
      </c>
      <c r="D15" s="4" t="s">
        <v>22</v>
      </c>
      <c r="E15" s="16" t="s">
        <v>24</v>
      </c>
      <c r="F15" s="11">
        <v>2.40929011734E11</v>
      </c>
      <c r="G15" s="11" t="s">
        <v>19</v>
      </c>
      <c r="H15" s="2"/>
      <c r="I15" s="11"/>
      <c r="J15" s="11">
        <v>8.9</v>
      </c>
      <c r="K15" s="11"/>
      <c r="L15" s="2"/>
      <c r="M15" s="2"/>
      <c r="N15" s="11"/>
      <c r="O15" s="2"/>
      <c r="P15" s="2"/>
      <c r="Q15" s="2"/>
      <c r="R15" s="2"/>
      <c r="S15" s="2"/>
      <c r="T15" s="2"/>
      <c r="U15" s="2"/>
      <c r="V15" s="2"/>
      <c r="W15" s="2"/>
      <c r="X15" s="2"/>
      <c r="Y15" s="2"/>
      <c r="Z15" s="2"/>
      <c r="AA15" s="2"/>
    </row>
    <row r="16">
      <c r="A16" s="11">
        <v>240928.0</v>
      </c>
      <c r="B16" s="12">
        <v>0.10775459490832873</v>
      </c>
      <c r="C16" s="11" t="s">
        <v>28</v>
      </c>
      <c r="D16" s="4" t="s">
        <v>29</v>
      </c>
      <c r="E16" s="16">
        <v>2.0240928E7</v>
      </c>
      <c r="F16" s="11">
        <v>2.40929011734E11</v>
      </c>
      <c r="G16" s="11" t="s">
        <v>15</v>
      </c>
      <c r="H16" s="2"/>
      <c r="I16" s="11">
        <v>0.0</v>
      </c>
      <c r="J16" s="11">
        <v>9.1</v>
      </c>
      <c r="K16" s="11"/>
      <c r="L16" s="2"/>
      <c r="M16" s="2"/>
      <c r="N16" s="2"/>
      <c r="O16" s="2"/>
      <c r="P16" s="2"/>
      <c r="Q16" s="2"/>
      <c r="R16" s="2"/>
      <c r="S16" s="2"/>
      <c r="T16" s="2"/>
      <c r="U16" s="2"/>
      <c r="V16" s="2"/>
      <c r="W16" s="2"/>
      <c r="X16" s="2"/>
      <c r="Y16" s="2"/>
      <c r="Z16" s="2"/>
      <c r="AA16" s="2"/>
    </row>
    <row r="17">
      <c r="A17" s="11">
        <v>240929.0</v>
      </c>
      <c r="B17" s="12">
        <v>0.5901462500041816</v>
      </c>
      <c r="C17" s="11" t="s">
        <v>26</v>
      </c>
      <c r="D17" s="4" t="s">
        <v>27</v>
      </c>
      <c r="E17" s="11">
        <v>2.0240924E7</v>
      </c>
      <c r="F17" s="11">
        <v>2.40929131529E11</v>
      </c>
      <c r="G17" s="11" t="s">
        <v>19</v>
      </c>
      <c r="H17" s="2"/>
      <c r="I17" s="11"/>
      <c r="J17" s="13">
        <v>12.8</v>
      </c>
      <c r="K17" s="2"/>
      <c r="L17" s="2"/>
      <c r="M17" s="2"/>
      <c r="N17" s="2"/>
      <c r="O17" s="2"/>
      <c r="P17" s="2"/>
      <c r="Q17" s="2"/>
      <c r="R17" s="2"/>
      <c r="S17" s="2"/>
      <c r="T17" s="2"/>
      <c r="U17" s="2"/>
      <c r="V17" s="2"/>
      <c r="W17" s="2"/>
      <c r="X17" s="2"/>
      <c r="Y17" s="2"/>
      <c r="Z17" s="2"/>
      <c r="AA17" s="2"/>
    </row>
    <row r="18">
      <c r="A18" s="11">
        <v>240928.0</v>
      </c>
      <c r="B18" s="12">
        <v>0.6365636805567192</v>
      </c>
      <c r="C18" s="11" t="s">
        <v>30</v>
      </c>
      <c r="D18" s="4" t="s">
        <v>31</v>
      </c>
      <c r="E18" s="11">
        <v>2.0240928E7</v>
      </c>
      <c r="F18" s="11">
        <v>2.40929131529E11</v>
      </c>
      <c r="G18" s="11" t="s">
        <v>15</v>
      </c>
      <c r="H18" s="2"/>
      <c r="I18" s="11"/>
      <c r="J18" s="11">
        <v>13.5</v>
      </c>
      <c r="K18" s="11" t="s">
        <v>32</v>
      </c>
      <c r="L18" s="2"/>
      <c r="M18" s="2"/>
      <c r="N18" s="2"/>
      <c r="O18" s="2"/>
      <c r="P18" s="2"/>
      <c r="Q18" s="2"/>
      <c r="R18" s="2"/>
      <c r="S18" s="2"/>
      <c r="T18" s="2"/>
      <c r="U18" s="2"/>
      <c r="V18" s="2"/>
      <c r="W18" s="2"/>
      <c r="X18" s="2"/>
      <c r="Y18" s="2"/>
      <c r="Z18" s="2"/>
      <c r="AA18" s="2"/>
    </row>
    <row r="19">
      <c r="A19" s="11">
        <v>240928.0</v>
      </c>
      <c r="B19" s="12">
        <v>0.7691233796285815</v>
      </c>
      <c r="C19" s="11" t="s">
        <v>30</v>
      </c>
      <c r="D19" s="4" t="s">
        <v>31</v>
      </c>
      <c r="E19" s="11">
        <v>2.0240928E7</v>
      </c>
      <c r="F19" s="11">
        <v>2.40929131529E11</v>
      </c>
      <c r="G19" s="11" t="s">
        <v>15</v>
      </c>
      <c r="I19" s="11"/>
      <c r="J19" s="11">
        <v>12.5</v>
      </c>
      <c r="K19" s="11" t="s">
        <v>33</v>
      </c>
      <c r="L19" s="2"/>
      <c r="M19" s="2"/>
      <c r="N19" s="2"/>
      <c r="O19" s="2"/>
      <c r="P19" s="2"/>
      <c r="Q19" s="2"/>
      <c r="R19" s="2"/>
      <c r="S19" s="2"/>
      <c r="T19" s="2"/>
      <c r="U19" s="2"/>
      <c r="V19" s="2"/>
      <c r="W19" s="2"/>
      <c r="X19" s="2"/>
      <c r="Y19" s="2"/>
      <c r="Z19" s="2"/>
      <c r="AA19" s="2"/>
    </row>
    <row r="20">
      <c r="A20" s="11">
        <v>240930.0</v>
      </c>
      <c r="B20" s="12">
        <v>0.03117428241239395</v>
      </c>
      <c r="C20" s="11" t="s">
        <v>28</v>
      </c>
      <c r="D20" s="4" t="s">
        <v>29</v>
      </c>
      <c r="E20" s="16">
        <v>2.0240928E7</v>
      </c>
      <c r="F20" s="11">
        <v>2.40929011734E11</v>
      </c>
      <c r="G20" s="11" t="s">
        <v>19</v>
      </c>
      <c r="H20" s="2"/>
      <c r="I20" s="11"/>
      <c r="J20" s="11">
        <v>9.6</v>
      </c>
      <c r="K20" s="11" t="s">
        <v>34</v>
      </c>
      <c r="L20" s="2"/>
      <c r="M20" s="2"/>
      <c r="N20" s="2"/>
      <c r="O20" s="2"/>
      <c r="P20" s="2"/>
      <c r="Q20" s="2"/>
      <c r="R20" s="2"/>
      <c r="S20" s="2"/>
      <c r="T20" s="2"/>
      <c r="U20" s="2"/>
      <c r="V20" s="2"/>
      <c r="W20" s="2"/>
      <c r="X20" s="2"/>
      <c r="Y20" s="2"/>
      <c r="Z20" s="2"/>
      <c r="AA20" s="2"/>
    </row>
    <row r="21">
      <c r="A21" s="11">
        <v>240930.0</v>
      </c>
      <c r="B21" s="12">
        <v>0.07131944444444445</v>
      </c>
      <c r="C21" s="11" t="s">
        <v>28</v>
      </c>
      <c r="D21" s="4" t="s">
        <v>29</v>
      </c>
      <c r="E21" s="16">
        <v>2.0240928E7</v>
      </c>
      <c r="F21" s="11">
        <v>2.40929011734E11</v>
      </c>
      <c r="G21" s="11" t="s">
        <v>19</v>
      </c>
      <c r="H21" s="2"/>
      <c r="I21" s="11"/>
      <c r="J21" s="11">
        <v>10.1</v>
      </c>
      <c r="K21" s="11" t="s">
        <v>35</v>
      </c>
      <c r="L21" s="2"/>
      <c r="M21" s="2"/>
      <c r="N21" s="2"/>
      <c r="O21" s="2"/>
      <c r="P21" s="2"/>
      <c r="Q21" s="2"/>
      <c r="R21" s="2"/>
      <c r="S21" s="2"/>
      <c r="T21" s="2"/>
      <c r="U21" s="2"/>
      <c r="V21" s="2"/>
      <c r="W21" s="2"/>
      <c r="X21" s="2"/>
      <c r="Y21" s="2"/>
      <c r="Z21" s="2"/>
      <c r="AA21" s="2"/>
    </row>
    <row r="22">
      <c r="A22" s="11">
        <v>240930.0</v>
      </c>
      <c r="B22" s="12">
        <v>0.11648148148148148</v>
      </c>
      <c r="C22" s="11" t="s">
        <v>36</v>
      </c>
      <c r="D22" s="4" t="s">
        <v>37</v>
      </c>
      <c r="E22" s="16">
        <v>2.024093E7</v>
      </c>
      <c r="F22" s="11">
        <v>2.41001024309E11</v>
      </c>
      <c r="G22" s="11" t="s">
        <v>15</v>
      </c>
      <c r="H22" s="2"/>
      <c r="I22" s="11"/>
      <c r="J22" s="11">
        <v>9.7</v>
      </c>
      <c r="K22" s="11" t="s">
        <v>38</v>
      </c>
      <c r="L22" s="2"/>
      <c r="M22" s="2"/>
      <c r="N22" s="2"/>
      <c r="O22" s="2"/>
      <c r="P22" s="2"/>
      <c r="Q22" s="2"/>
      <c r="R22" s="2"/>
      <c r="S22" s="2"/>
      <c r="T22" s="2"/>
      <c r="U22" s="2"/>
      <c r="V22" s="2"/>
      <c r="W22" s="2"/>
      <c r="X22" s="2"/>
      <c r="Y22" s="2"/>
      <c r="Z22" s="2"/>
      <c r="AA22" s="2"/>
    </row>
    <row r="23">
      <c r="A23" s="11">
        <v>241001.0</v>
      </c>
      <c r="B23" s="12" t="s">
        <v>39</v>
      </c>
      <c r="C23" s="11" t="s">
        <v>36</v>
      </c>
      <c r="D23" s="4" t="s">
        <v>37</v>
      </c>
      <c r="E23" s="16">
        <v>2.0241001E7</v>
      </c>
      <c r="F23" s="11"/>
      <c r="G23" s="11" t="s">
        <v>15</v>
      </c>
      <c r="H23" s="2"/>
      <c r="I23" s="11"/>
      <c r="J23" s="18"/>
      <c r="K23" s="11" t="s">
        <v>40</v>
      </c>
      <c r="L23" s="2"/>
      <c r="M23" s="2"/>
      <c r="N23" s="2"/>
      <c r="O23" s="2"/>
      <c r="P23" s="2"/>
      <c r="Q23" s="2"/>
      <c r="R23" s="2"/>
      <c r="S23" s="2"/>
      <c r="T23" s="2"/>
      <c r="U23" s="2"/>
      <c r="V23" s="2"/>
      <c r="W23" s="2"/>
      <c r="X23" s="2"/>
      <c r="Y23" s="2"/>
      <c r="Z23" s="2"/>
      <c r="AA23" s="2"/>
    </row>
    <row r="24">
      <c r="A24" s="11">
        <v>241001.0</v>
      </c>
      <c r="B24" s="12">
        <v>0.831833391202963</v>
      </c>
      <c r="C24" s="11" t="s">
        <v>30</v>
      </c>
      <c r="D24" s="4" t="s">
        <v>31</v>
      </c>
      <c r="E24" s="11">
        <v>2.0240929E7</v>
      </c>
      <c r="F24" s="11" t="s">
        <v>41</v>
      </c>
      <c r="G24" s="11" t="s">
        <v>19</v>
      </c>
      <c r="H24" s="2"/>
      <c r="I24" s="11"/>
      <c r="J24" s="18"/>
      <c r="K24" s="11" t="s">
        <v>42</v>
      </c>
      <c r="L24" s="2"/>
      <c r="M24" s="2"/>
      <c r="N24" s="2"/>
      <c r="O24" s="2"/>
      <c r="P24" s="2"/>
      <c r="Q24" s="2"/>
      <c r="R24" s="2"/>
      <c r="S24" s="2"/>
      <c r="T24" s="2"/>
      <c r="U24" s="2"/>
      <c r="V24" s="2"/>
      <c r="W24" s="2"/>
      <c r="X24" s="2"/>
      <c r="Y24" s="2"/>
      <c r="Z24" s="2"/>
      <c r="AA24" s="2"/>
    </row>
    <row r="25">
      <c r="A25" s="11">
        <v>241002.0</v>
      </c>
      <c r="B25" s="12"/>
      <c r="C25" s="11" t="s">
        <v>30</v>
      </c>
      <c r="D25" s="4" t="s">
        <v>31</v>
      </c>
      <c r="E25" s="11">
        <v>2.024092E7</v>
      </c>
      <c r="F25" s="11"/>
      <c r="G25" s="11" t="s">
        <v>19</v>
      </c>
      <c r="H25" s="2"/>
      <c r="I25" s="11"/>
      <c r="J25" s="13">
        <v>9.6</v>
      </c>
      <c r="K25" s="11" t="s">
        <v>43</v>
      </c>
      <c r="L25" s="2"/>
      <c r="M25" s="2"/>
      <c r="N25" s="2"/>
      <c r="O25" s="2"/>
      <c r="P25" s="2"/>
      <c r="Q25" s="2"/>
      <c r="R25" s="2"/>
      <c r="S25" s="2"/>
      <c r="T25" s="2"/>
      <c r="U25" s="2"/>
      <c r="V25" s="2"/>
      <c r="W25" s="2"/>
      <c r="X25" s="2"/>
      <c r="Y25" s="2"/>
      <c r="Z25" s="2"/>
      <c r="AA25" s="2"/>
    </row>
    <row r="26">
      <c r="A26" s="11">
        <v>241002.0</v>
      </c>
      <c r="B26" s="12">
        <v>0.961368923613918</v>
      </c>
      <c r="C26" s="11" t="s">
        <v>30</v>
      </c>
      <c r="D26" s="4" t="s">
        <v>31</v>
      </c>
      <c r="E26" s="11">
        <v>2.024092E7</v>
      </c>
      <c r="F26" s="11"/>
      <c r="G26" s="11" t="s">
        <v>19</v>
      </c>
      <c r="H26" s="2"/>
      <c r="I26" s="11"/>
      <c r="J26" s="13"/>
      <c r="K26" s="11" t="s">
        <v>44</v>
      </c>
      <c r="L26" s="2"/>
      <c r="M26" s="2"/>
      <c r="N26" s="2"/>
      <c r="O26" s="2"/>
      <c r="P26" s="2"/>
      <c r="Q26" s="2"/>
      <c r="R26" s="2"/>
      <c r="S26" s="2"/>
      <c r="T26" s="2"/>
      <c r="U26" s="2"/>
      <c r="V26" s="2"/>
      <c r="W26" s="2"/>
      <c r="X26" s="2"/>
      <c r="Y26" s="2"/>
      <c r="Z26" s="2"/>
      <c r="AA26" s="2"/>
    </row>
    <row r="27">
      <c r="A27" s="11">
        <v>241002.0</v>
      </c>
      <c r="B27" s="12" t="s">
        <v>45</v>
      </c>
      <c r="C27" s="11" t="s">
        <v>46</v>
      </c>
      <c r="D27" s="11" t="s">
        <v>47</v>
      </c>
      <c r="E27" s="11">
        <v>2.0241002E7</v>
      </c>
      <c r="F27" s="11"/>
      <c r="G27" s="11" t="s">
        <v>15</v>
      </c>
      <c r="H27" s="2"/>
      <c r="I27" s="11"/>
      <c r="J27" s="11"/>
      <c r="K27" s="19"/>
      <c r="L27" s="2"/>
      <c r="M27" s="2"/>
      <c r="N27" s="2"/>
      <c r="O27" s="2"/>
      <c r="P27" s="2"/>
      <c r="Q27" s="2"/>
      <c r="R27" s="2"/>
      <c r="S27" s="2"/>
      <c r="T27" s="2"/>
      <c r="U27" s="2"/>
      <c r="V27" s="2"/>
      <c r="W27" s="2"/>
      <c r="X27" s="2"/>
      <c r="Y27" s="2"/>
      <c r="Z27" s="2"/>
      <c r="AA27" s="2"/>
    </row>
    <row r="28">
      <c r="A28" s="11">
        <v>241003.0</v>
      </c>
      <c r="B28" s="15">
        <v>0.15363534721836913</v>
      </c>
      <c r="C28" s="11" t="s">
        <v>36</v>
      </c>
      <c r="D28" s="4" t="s">
        <v>37</v>
      </c>
      <c r="E28" s="11">
        <v>2.0241001E7</v>
      </c>
      <c r="F28" s="11">
        <v>2.41003033515E11</v>
      </c>
      <c r="G28" s="14" t="s">
        <v>19</v>
      </c>
      <c r="H28" s="2"/>
      <c r="I28" s="11"/>
      <c r="J28" s="11"/>
      <c r="K28" s="11"/>
      <c r="L28" s="2"/>
      <c r="M28" s="2"/>
      <c r="N28" s="2"/>
      <c r="O28" s="2"/>
      <c r="P28" s="2"/>
      <c r="Q28" s="2"/>
      <c r="R28" s="2"/>
      <c r="S28" s="2"/>
      <c r="T28" s="2"/>
      <c r="U28" s="2"/>
      <c r="V28" s="2"/>
      <c r="W28" s="2"/>
      <c r="X28" s="2"/>
      <c r="Y28" s="2"/>
      <c r="Z28" s="2"/>
      <c r="AA28" s="2"/>
    </row>
    <row r="29">
      <c r="A29" s="11">
        <v>241003.0</v>
      </c>
      <c r="B29" s="12">
        <v>0.20620255787071073</v>
      </c>
      <c r="C29" s="11" t="s">
        <v>48</v>
      </c>
      <c r="D29" s="4" t="s">
        <v>49</v>
      </c>
      <c r="E29" s="11">
        <v>2.0241003E7</v>
      </c>
      <c r="F29" s="11">
        <v>2.41003062346E11</v>
      </c>
      <c r="G29" s="11" t="s">
        <v>15</v>
      </c>
      <c r="H29" s="2"/>
      <c r="I29" s="11"/>
      <c r="J29" s="11">
        <v>9.0</v>
      </c>
      <c r="K29" s="2"/>
      <c r="L29" s="2"/>
      <c r="M29" s="2"/>
      <c r="N29" s="2"/>
      <c r="O29" s="2"/>
      <c r="P29" s="2"/>
      <c r="Q29" s="2"/>
      <c r="R29" s="2"/>
      <c r="S29" s="2"/>
      <c r="T29" s="2"/>
      <c r="U29" s="2"/>
      <c r="V29" s="2"/>
      <c r="W29" s="2"/>
      <c r="X29" s="2"/>
      <c r="Y29" s="2"/>
      <c r="Z29" s="2"/>
      <c r="AA29" s="2"/>
    </row>
    <row r="30">
      <c r="A30" s="11">
        <v>241003.0</v>
      </c>
      <c r="B30" s="12">
        <v>0.9975206828676164</v>
      </c>
      <c r="C30" s="11" t="s">
        <v>50</v>
      </c>
      <c r="D30" s="4" t="s">
        <v>49</v>
      </c>
      <c r="E30" s="11">
        <v>2.0241003E7</v>
      </c>
      <c r="F30" s="11">
        <v>2.41003235928E11</v>
      </c>
      <c r="G30" s="11" t="s">
        <v>19</v>
      </c>
      <c r="H30" s="2"/>
      <c r="I30" s="11">
        <v>0.0</v>
      </c>
      <c r="J30" s="11"/>
      <c r="K30" s="11"/>
      <c r="L30" s="2"/>
      <c r="M30" s="2"/>
      <c r="N30" s="2"/>
      <c r="O30" s="2"/>
      <c r="P30" s="2"/>
      <c r="Q30" s="2"/>
      <c r="R30" s="2"/>
      <c r="S30" s="2"/>
      <c r="T30" s="2"/>
      <c r="U30" s="2"/>
      <c r="V30" s="2"/>
      <c r="W30" s="2"/>
      <c r="X30" s="2"/>
      <c r="Y30" s="2"/>
      <c r="Z30" s="2"/>
      <c r="AA30" s="2"/>
    </row>
    <row r="31">
      <c r="A31" s="11">
        <v>241004.0</v>
      </c>
      <c r="B31" s="12">
        <v>0.06133075231628027</v>
      </c>
      <c r="C31" s="11" t="s">
        <v>51</v>
      </c>
      <c r="D31" s="11" t="s">
        <v>52</v>
      </c>
      <c r="E31" s="11">
        <v>2.0241003E7</v>
      </c>
      <c r="F31" s="11">
        <v>2.41004012827E11</v>
      </c>
      <c r="G31" s="11" t="s">
        <v>15</v>
      </c>
      <c r="H31" s="2"/>
      <c r="I31" s="11"/>
      <c r="J31" s="11">
        <v>11.0</v>
      </c>
      <c r="K31" s="2"/>
      <c r="L31" s="2"/>
      <c r="M31" s="2"/>
      <c r="N31" s="2"/>
      <c r="O31" s="2"/>
      <c r="P31" s="2"/>
      <c r="Q31" s="2"/>
      <c r="R31" s="2"/>
      <c r="S31" s="2"/>
      <c r="T31" s="2"/>
      <c r="U31" s="2"/>
      <c r="V31" s="2"/>
      <c r="W31" s="2"/>
      <c r="X31" s="2"/>
      <c r="Y31" s="2"/>
      <c r="Z31" s="2"/>
      <c r="AA31" s="2"/>
    </row>
    <row r="32">
      <c r="A32" s="11">
        <v>241004.0</v>
      </c>
      <c r="B32" s="20">
        <v>0.7616581597249024</v>
      </c>
      <c r="C32" s="11" t="s">
        <v>46</v>
      </c>
      <c r="D32" s="4" t="s">
        <v>47</v>
      </c>
      <c r="E32" s="11">
        <v>2.0241002E7</v>
      </c>
      <c r="F32" s="11">
        <v>2.4100418165E11</v>
      </c>
      <c r="G32" s="11" t="s">
        <v>19</v>
      </c>
      <c r="H32" s="2"/>
      <c r="I32" s="11"/>
      <c r="J32" s="11">
        <v>11.2</v>
      </c>
      <c r="K32" s="2"/>
      <c r="L32" s="2"/>
      <c r="M32" s="2"/>
      <c r="N32" s="2"/>
      <c r="O32" s="2"/>
      <c r="P32" s="2"/>
      <c r="Q32" s="2"/>
      <c r="R32" s="2"/>
      <c r="S32" s="2"/>
      <c r="T32" s="2"/>
      <c r="U32" s="2"/>
      <c r="V32" s="2"/>
      <c r="W32" s="2"/>
      <c r="X32" s="2"/>
      <c r="Y32" s="2"/>
      <c r="Z32" s="2"/>
      <c r="AA32" s="2"/>
    </row>
    <row r="33">
      <c r="A33" s="11">
        <v>241004.0</v>
      </c>
      <c r="B33" s="12">
        <v>0.8353036458283896</v>
      </c>
      <c r="C33" s="11" t="s">
        <v>53</v>
      </c>
      <c r="D33" s="4" t="s">
        <v>54</v>
      </c>
      <c r="E33" s="11">
        <v>2.0241004E7</v>
      </c>
      <c r="F33" s="11">
        <v>2.41004200512E11</v>
      </c>
      <c r="G33" s="11" t="s">
        <v>15</v>
      </c>
      <c r="H33" s="2"/>
      <c r="I33" s="11"/>
      <c r="J33" s="13"/>
      <c r="K33" s="11"/>
      <c r="L33" s="2"/>
      <c r="M33" s="2"/>
      <c r="N33" s="2"/>
      <c r="O33" s="2"/>
      <c r="P33" s="2"/>
      <c r="Q33" s="2"/>
      <c r="R33" s="2"/>
      <c r="S33" s="2"/>
      <c r="T33" s="2"/>
      <c r="U33" s="2"/>
      <c r="V33" s="2"/>
      <c r="W33" s="2"/>
      <c r="X33" s="2"/>
      <c r="Y33" s="2"/>
      <c r="Z33" s="2"/>
      <c r="AA33" s="2"/>
    </row>
    <row r="34">
      <c r="A34" s="11">
        <v>241006.0</v>
      </c>
      <c r="B34" s="12">
        <v>0.05949890046031214</v>
      </c>
      <c r="C34" s="11" t="s">
        <v>51</v>
      </c>
      <c r="D34" s="11" t="s">
        <v>55</v>
      </c>
      <c r="E34" s="11">
        <v>2.0241003E7</v>
      </c>
      <c r="F34" s="11">
        <v>2.41006012833E11</v>
      </c>
      <c r="G34" s="11" t="s">
        <v>19</v>
      </c>
      <c r="H34" s="2"/>
      <c r="I34" s="11"/>
      <c r="J34" s="11">
        <v>12.3</v>
      </c>
      <c r="K34" s="11" t="s">
        <v>56</v>
      </c>
      <c r="L34" s="2"/>
      <c r="M34" s="2"/>
      <c r="N34" s="2"/>
      <c r="O34" s="2"/>
      <c r="P34" s="2"/>
      <c r="Q34" s="2"/>
      <c r="R34" s="2"/>
      <c r="S34" s="2"/>
      <c r="T34" s="2"/>
      <c r="U34" s="2"/>
      <c r="V34" s="2"/>
      <c r="W34" s="2"/>
      <c r="X34" s="2"/>
      <c r="Y34" s="2"/>
      <c r="Z34" s="2"/>
      <c r="AA34" s="2"/>
    </row>
    <row r="35">
      <c r="A35" s="11">
        <v>241006.0</v>
      </c>
      <c r="B35" s="12"/>
      <c r="C35" s="11" t="s">
        <v>51</v>
      </c>
      <c r="D35" s="11" t="s">
        <v>55</v>
      </c>
      <c r="E35" s="11">
        <v>2.0241003E7</v>
      </c>
      <c r="F35" s="11">
        <v>2.41006012833E11</v>
      </c>
      <c r="G35" s="11" t="s">
        <v>19</v>
      </c>
      <c r="H35" s="2"/>
      <c r="I35" s="11"/>
      <c r="J35" s="11"/>
      <c r="K35" s="11" t="s">
        <v>57</v>
      </c>
      <c r="L35" s="2"/>
      <c r="M35" s="2"/>
      <c r="N35" s="21" t="s">
        <v>58</v>
      </c>
      <c r="O35" s="2"/>
      <c r="P35" s="2"/>
      <c r="Q35" s="2"/>
      <c r="R35" s="2"/>
      <c r="S35" s="2"/>
      <c r="T35" s="2"/>
      <c r="U35" s="2"/>
      <c r="V35" s="2"/>
      <c r="W35" s="2"/>
      <c r="X35" s="2"/>
      <c r="Y35" s="2"/>
      <c r="Z35" s="2"/>
      <c r="AA35" s="2"/>
    </row>
    <row r="36">
      <c r="A36" s="11">
        <v>241006.0</v>
      </c>
      <c r="B36" s="12"/>
      <c r="C36" s="11" t="s">
        <v>51</v>
      </c>
      <c r="D36" s="11" t="s">
        <v>55</v>
      </c>
      <c r="E36" s="11">
        <v>2.0241003E7</v>
      </c>
      <c r="F36" s="11">
        <v>2.41006012833E11</v>
      </c>
      <c r="G36" s="11" t="s">
        <v>19</v>
      </c>
      <c r="I36" s="11"/>
      <c r="J36" s="11"/>
      <c r="K36" s="11" t="s">
        <v>59</v>
      </c>
      <c r="L36" s="2"/>
      <c r="M36" s="2"/>
      <c r="N36" s="2"/>
      <c r="O36" s="2"/>
      <c r="P36" s="2"/>
      <c r="Q36" s="2"/>
      <c r="R36" s="2"/>
      <c r="S36" s="2"/>
      <c r="T36" s="2"/>
      <c r="U36" s="2"/>
      <c r="V36" s="2"/>
      <c r="W36" s="2"/>
      <c r="X36" s="2"/>
      <c r="Y36" s="2"/>
      <c r="Z36" s="2"/>
      <c r="AA36" s="2"/>
    </row>
    <row r="37">
      <c r="A37" s="11">
        <v>241006.0</v>
      </c>
      <c r="B37" s="12"/>
      <c r="C37" s="11" t="s">
        <v>51</v>
      </c>
      <c r="D37" s="11" t="s">
        <v>55</v>
      </c>
      <c r="E37" s="11">
        <v>2.0241003E7</v>
      </c>
      <c r="F37" s="11">
        <v>2.41006012833E11</v>
      </c>
      <c r="G37" s="11" t="s">
        <v>19</v>
      </c>
      <c r="H37" s="2"/>
      <c r="I37" s="11"/>
      <c r="J37" s="11"/>
      <c r="K37" s="11" t="s">
        <v>60</v>
      </c>
      <c r="L37" s="2"/>
      <c r="M37" s="2"/>
      <c r="N37" s="2"/>
      <c r="O37" s="2"/>
      <c r="P37" s="2"/>
      <c r="Q37" s="2"/>
      <c r="R37" s="2"/>
      <c r="S37" s="2"/>
      <c r="T37" s="2"/>
      <c r="U37" s="2"/>
      <c r="V37" s="2"/>
      <c r="W37" s="2"/>
      <c r="X37" s="2"/>
      <c r="Y37" s="2"/>
      <c r="Z37" s="2"/>
      <c r="AA37" s="2"/>
    </row>
    <row r="38">
      <c r="A38" s="11">
        <v>241006.0</v>
      </c>
      <c r="B38" s="12">
        <v>0.17398942129511852</v>
      </c>
      <c r="C38" s="11" t="s">
        <v>51</v>
      </c>
      <c r="D38" s="11" t="s">
        <v>55</v>
      </c>
      <c r="E38" s="11">
        <v>2.0241003E7</v>
      </c>
      <c r="F38" s="11">
        <v>2.41006012833E11</v>
      </c>
      <c r="G38" s="11" t="s">
        <v>19</v>
      </c>
      <c r="H38" s="2"/>
      <c r="I38" s="11"/>
      <c r="J38" s="11"/>
      <c r="K38" s="11" t="s">
        <v>61</v>
      </c>
      <c r="L38" s="2"/>
      <c r="M38" s="2"/>
      <c r="N38" s="2"/>
      <c r="O38" s="2"/>
      <c r="P38" s="2"/>
      <c r="Q38" s="2"/>
      <c r="R38" s="2"/>
      <c r="S38" s="2"/>
      <c r="T38" s="2"/>
      <c r="U38" s="2"/>
      <c r="V38" s="2"/>
      <c r="W38" s="2"/>
      <c r="X38" s="2"/>
      <c r="Y38" s="2"/>
      <c r="Z38" s="2"/>
      <c r="AA38" s="2"/>
    </row>
    <row r="39">
      <c r="A39" s="11"/>
      <c r="B39" s="12"/>
      <c r="D39" s="4"/>
      <c r="E39" s="11"/>
      <c r="F39" s="11"/>
      <c r="G39" s="11"/>
      <c r="H39" s="2"/>
      <c r="I39" s="11"/>
      <c r="J39" s="11"/>
      <c r="K39" s="2"/>
      <c r="L39" s="2"/>
      <c r="M39" s="2"/>
      <c r="N39" s="2"/>
      <c r="O39" s="2"/>
      <c r="P39" s="2"/>
      <c r="Q39" s="2"/>
      <c r="R39" s="2"/>
      <c r="S39" s="2"/>
      <c r="T39" s="2"/>
      <c r="U39" s="2"/>
      <c r="V39" s="2"/>
      <c r="W39" s="2"/>
      <c r="X39" s="2"/>
      <c r="Y39" s="2"/>
      <c r="Z39" s="2"/>
      <c r="AA39" s="2"/>
    </row>
    <row r="40">
      <c r="A40" s="11"/>
      <c r="B40" s="12"/>
      <c r="D40" s="4"/>
      <c r="E40" s="11"/>
      <c r="F40" s="11"/>
      <c r="G40" s="11"/>
      <c r="H40" s="2"/>
      <c r="I40" s="11"/>
      <c r="J40" s="11"/>
      <c r="K40" s="2"/>
      <c r="L40" s="2"/>
      <c r="M40" s="2"/>
      <c r="N40" s="2"/>
      <c r="O40" s="2"/>
      <c r="P40" s="2"/>
      <c r="Q40" s="2"/>
      <c r="R40" s="2"/>
      <c r="S40" s="2"/>
      <c r="T40" s="2"/>
      <c r="U40" s="2"/>
      <c r="V40" s="2"/>
      <c r="W40" s="2"/>
      <c r="X40" s="2"/>
      <c r="Y40" s="2"/>
      <c r="Z40" s="2"/>
      <c r="AA40" s="2"/>
    </row>
    <row r="41">
      <c r="A41" s="11"/>
      <c r="B41" s="12"/>
      <c r="D41" s="4"/>
      <c r="E41" s="11"/>
      <c r="F41" s="11"/>
      <c r="G41" s="11"/>
      <c r="H41" s="2"/>
      <c r="I41" s="11"/>
      <c r="J41" s="11"/>
      <c r="K41" s="2"/>
      <c r="L41" s="2"/>
      <c r="M41" s="2"/>
      <c r="N41" s="2"/>
      <c r="O41" s="2"/>
      <c r="P41" s="2"/>
      <c r="Q41" s="2"/>
      <c r="R41" s="2"/>
      <c r="S41" s="2"/>
      <c r="T41" s="2"/>
      <c r="U41" s="2"/>
      <c r="V41" s="2"/>
      <c r="W41" s="2"/>
      <c r="X41" s="2"/>
      <c r="Y41" s="2"/>
      <c r="Z41" s="2"/>
      <c r="AA41" s="2"/>
    </row>
    <row r="42">
      <c r="A42" s="11"/>
      <c r="B42" s="12"/>
      <c r="D42" s="4"/>
      <c r="E42" s="11"/>
      <c r="F42" s="11"/>
      <c r="G42" s="11"/>
      <c r="H42" s="2"/>
      <c r="I42" s="11"/>
      <c r="J42" s="11"/>
      <c r="K42" s="2"/>
      <c r="L42" s="2"/>
      <c r="M42" s="2"/>
      <c r="N42" s="2"/>
      <c r="O42" s="2"/>
      <c r="P42" s="2"/>
      <c r="Q42" s="2"/>
      <c r="R42" s="2"/>
      <c r="S42" s="2"/>
      <c r="T42" s="2"/>
      <c r="U42" s="2"/>
      <c r="V42" s="2"/>
      <c r="W42" s="2"/>
      <c r="X42" s="2"/>
      <c r="Y42" s="2"/>
      <c r="Z42" s="2"/>
      <c r="AA42" s="2"/>
    </row>
    <row r="43">
      <c r="A43" s="11"/>
      <c r="B43" s="12"/>
      <c r="C43" s="11"/>
      <c r="D43" s="4"/>
      <c r="E43" s="11"/>
      <c r="F43" s="11"/>
      <c r="G43" s="11"/>
      <c r="H43" s="2"/>
      <c r="I43" s="11"/>
      <c r="J43" s="11"/>
      <c r="K43" s="2"/>
      <c r="L43" s="2"/>
      <c r="M43" s="2"/>
      <c r="N43" s="2"/>
      <c r="O43" s="2"/>
      <c r="P43" s="2"/>
      <c r="Q43" s="2"/>
      <c r="R43" s="2"/>
      <c r="S43" s="2"/>
      <c r="T43" s="2"/>
      <c r="U43" s="2"/>
      <c r="V43" s="2"/>
      <c r="W43" s="2"/>
      <c r="X43" s="2"/>
      <c r="Y43" s="2"/>
      <c r="Z43" s="2"/>
      <c r="AA43" s="2"/>
    </row>
    <row r="44">
      <c r="A44" s="11"/>
      <c r="B44" s="12"/>
      <c r="D44" s="4"/>
      <c r="E44" s="11"/>
      <c r="F44" s="11"/>
      <c r="G44" s="11"/>
      <c r="H44" s="2"/>
      <c r="I44" s="11"/>
      <c r="J44" s="11"/>
      <c r="K44" s="2"/>
      <c r="L44" s="2"/>
      <c r="M44" s="2"/>
      <c r="N44" s="2"/>
      <c r="O44" s="2"/>
      <c r="P44" s="2"/>
      <c r="Q44" s="2"/>
      <c r="R44" s="2"/>
      <c r="S44" s="2"/>
      <c r="T44" s="2"/>
      <c r="U44" s="2"/>
      <c r="V44" s="2"/>
      <c r="W44" s="2"/>
      <c r="X44" s="2"/>
      <c r="Y44" s="2"/>
      <c r="Z44" s="2"/>
      <c r="AA44" s="2"/>
    </row>
    <row r="45">
      <c r="A45" s="11"/>
      <c r="B45" s="12"/>
      <c r="C45" s="11"/>
      <c r="D45" s="4"/>
      <c r="E45" s="11"/>
      <c r="F45" s="11"/>
      <c r="G45" s="11"/>
      <c r="H45" s="2"/>
      <c r="I45" s="2"/>
      <c r="J45" s="11"/>
      <c r="K45" s="2"/>
      <c r="L45" s="2"/>
      <c r="M45" s="2"/>
      <c r="N45" s="2"/>
      <c r="O45" s="2"/>
      <c r="P45" s="2"/>
      <c r="Q45" s="2"/>
      <c r="R45" s="2"/>
      <c r="S45" s="2"/>
      <c r="T45" s="2"/>
      <c r="U45" s="2"/>
      <c r="V45" s="2"/>
      <c r="W45" s="2"/>
      <c r="X45" s="2"/>
      <c r="Y45" s="2"/>
      <c r="Z45" s="2"/>
      <c r="AA45" s="2"/>
    </row>
    <row r="46">
      <c r="A46" s="11"/>
      <c r="B46" s="22"/>
      <c r="C46" s="11"/>
      <c r="D46" s="4"/>
      <c r="E46" s="11"/>
      <c r="F46" s="11"/>
      <c r="G46" s="11"/>
      <c r="H46" s="2"/>
      <c r="I46" s="11"/>
      <c r="J46" s="11"/>
      <c r="K46" s="2"/>
      <c r="L46" s="2"/>
      <c r="M46" s="2"/>
      <c r="N46" s="2"/>
      <c r="O46" s="2"/>
      <c r="P46" s="2"/>
      <c r="Q46" s="2"/>
      <c r="R46" s="2"/>
      <c r="S46" s="2"/>
      <c r="T46" s="2"/>
      <c r="U46" s="2"/>
      <c r="V46" s="2"/>
      <c r="W46" s="2"/>
      <c r="X46" s="2"/>
      <c r="Y46" s="2"/>
      <c r="Z46" s="2"/>
      <c r="AA46" s="2"/>
    </row>
    <row r="47">
      <c r="A47" s="11"/>
      <c r="B47" s="12"/>
      <c r="C47" s="11"/>
      <c r="D47" s="4"/>
      <c r="E47" s="11"/>
      <c r="F47" s="11"/>
      <c r="G47" s="11"/>
      <c r="H47" s="2"/>
      <c r="I47" s="2"/>
      <c r="J47" s="11"/>
      <c r="K47" s="11"/>
      <c r="L47" s="2"/>
      <c r="M47" s="2"/>
      <c r="N47" s="2"/>
      <c r="O47" s="2"/>
      <c r="P47" s="2"/>
      <c r="Q47" s="2"/>
      <c r="R47" s="2"/>
      <c r="S47" s="2"/>
      <c r="T47" s="2"/>
      <c r="U47" s="2"/>
      <c r="V47" s="2"/>
      <c r="W47" s="2"/>
      <c r="X47" s="2"/>
      <c r="Y47" s="2"/>
      <c r="Z47" s="2"/>
      <c r="AA47" s="2"/>
    </row>
    <row r="48">
      <c r="A48" s="11"/>
      <c r="B48" s="12"/>
      <c r="C48" s="11"/>
      <c r="D48" s="4"/>
      <c r="E48" s="11"/>
      <c r="F48" s="11"/>
      <c r="G48" s="11"/>
      <c r="H48" s="2"/>
      <c r="I48" s="2"/>
      <c r="J48" s="2"/>
      <c r="K48" s="11"/>
      <c r="L48" s="2"/>
      <c r="M48" s="2"/>
      <c r="N48" s="2"/>
      <c r="O48" s="2"/>
      <c r="P48" s="2"/>
      <c r="Q48" s="2"/>
      <c r="R48" s="2"/>
      <c r="S48" s="2"/>
      <c r="T48" s="2"/>
      <c r="U48" s="2"/>
      <c r="V48" s="2"/>
      <c r="W48" s="2"/>
      <c r="X48" s="2"/>
      <c r="Y48" s="2"/>
      <c r="Z48" s="2"/>
      <c r="AA48" s="2"/>
    </row>
    <row r="49">
      <c r="A49" s="11"/>
      <c r="B49" s="12"/>
      <c r="C49" s="11"/>
      <c r="D49" s="4"/>
      <c r="E49" s="11"/>
      <c r="F49" s="11"/>
      <c r="G49" s="11"/>
      <c r="H49" s="2"/>
      <c r="I49" s="2"/>
      <c r="J49" s="11"/>
      <c r="K49" s="2"/>
      <c r="L49" s="2"/>
      <c r="M49" s="2"/>
      <c r="N49" s="2"/>
      <c r="O49" s="2"/>
      <c r="P49" s="2"/>
      <c r="Q49" s="2"/>
      <c r="R49" s="2"/>
      <c r="S49" s="2"/>
      <c r="T49" s="2"/>
      <c r="U49" s="2"/>
      <c r="V49" s="2"/>
      <c r="W49" s="2"/>
      <c r="X49" s="2"/>
      <c r="Y49" s="2"/>
      <c r="Z49" s="2"/>
      <c r="AA49" s="2"/>
    </row>
    <row r="50">
      <c r="A50" s="11"/>
      <c r="B50" s="12"/>
      <c r="C50" s="11"/>
      <c r="D50" s="4"/>
      <c r="E50" s="11"/>
      <c r="F50" s="11"/>
      <c r="G50" s="11"/>
      <c r="H50" s="2"/>
      <c r="I50" s="2"/>
      <c r="J50" s="11"/>
      <c r="K50" s="2"/>
      <c r="L50" s="2"/>
      <c r="M50" s="2"/>
      <c r="N50" s="2"/>
      <c r="O50" s="2"/>
      <c r="P50" s="2"/>
      <c r="Q50" s="2"/>
      <c r="R50" s="2"/>
      <c r="S50" s="2"/>
      <c r="T50" s="2"/>
      <c r="U50" s="2"/>
      <c r="V50" s="2"/>
      <c r="W50" s="2"/>
      <c r="X50" s="2"/>
      <c r="Y50" s="2"/>
      <c r="Z50" s="2"/>
      <c r="AA50" s="2"/>
    </row>
    <row r="51">
      <c r="A51" s="11"/>
      <c r="B51" s="12"/>
      <c r="C51" s="11"/>
      <c r="D51" s="4"/>
      <c r="E51" s="11"/>
      <c r="F51" s="11"/>
      <c r="G51" s="11"/>
      <c r="H51" s="2"/>
      <c r="I51" s="2"/>
      <c r="J51" s="11"/>
      <c r="K51" s="11"/>
      <c r="L51" s="2"/>
      <c r="M51" s="2"/>
      <c r="N51" s="2"/>
      <c r="O51" s="2"/>
      <c r="P51" s="2"/>
      <c r="Q51" s="2"/>
      <c r="R51" s="2"/>
      <c r="S51" s="2"/>
      <c r="T51" s="2"/>
      <c r="U51" s="2"/>
      <c r="V51" s="2"/>
      <c r="W51" s="2"/>
      <c r="X51" s="2"/>
      <c r="Y51" s="2"/>
      <c r="Z51" s="2"/>
      <c r="AA51" s="2"/>
    </row>
    <row r="52">
      <c r="A52" s="11"/>
      <c r="B52" s="12"/>
      <c r="C52" s="11"/>
      <c r="D52" s="23"/>
      <c r="E52" s="11"/>
      <c r="F52" s="11"/>
      <c r="G52" s="11"/>
      <c r="H52" s="2"/>
      <c r="I52" s="11"/>
      <c r="J52" s="11"/>
      <c r="K52" s="11"/>
      <c r="L52" s="2"/>
      <c r="M52" s="2"/>
      <c r="N52" s="2"/>
      <c r="O52" s="2"/>
      <c r="P52" s="2"/>
      <c r="Q52" s="2"/>
      <c r="R52" s="2"/>
      <c r="S52" s="2"/>
      <c r="T52" s="2"/>
      <c r="U52" s="2"/>
      <c r="V52" s="2"/>
      <c r="W52" s="2"/>
      <c r="X52" s="2"/>
      <c r="Y52" s="2"/>
      <c r="Z52" s="2"/>
      <c r="AA52" s="2"/>
    </row>
    <row r="53">
      <c r="A53" s="11"/>
      <c r="B53" s="12"/>
      <c r="C53" s="11"/>
      <c r="D53" s="23"/>
      <c r="E53" s="11"/>
      <c r="F53" s="11"/>
      <c r="G53" s="11"/>
      <c r="H53" s="2"/>
      <c r="I53" s="11"/>
      <c r="J53" s="11"/>
      <c r="K53" s="11"/>
      <c r="L53" s="2"/>
      <c r="M53" s="2"/>
      <c r="N53" s="2"/>
      <c r="O53" s="2"/>
      <c r="P53" s="2"/>
      <c r="Q53" s="2"/>
      <c r="R53" s="2"/>
      <c r="S53" s="2"/>
      <c r="T53" s="2"/>
      <c r="U53" s="2"/>
      <c r="V53" s="2"/>
      <c r="W53" s="2"/>
      <c r="X53" s="2"/>
      <c r="Y53" s="2"/>
      <c r="Z53" s="2"/>
      <c r="AA53" s="2"/>
    </row>
    <row r="54">
      <c r="A54" s="11"/>
      <c r="B54" s="12"/>
      <c r="C54" s="11"/>
      <c r="D54" s="4"/>
      <c r="E54" s="11"/>
      <c r="F54" s="11"/>
      <c r="G54" s="11"/>
      <c r="H54" s="2"/>
      <c r="I54" s="2"/>
      <c r="J54" s="11"/>
      <c r="K54" s="23"/>
      <c r="L54" s="2"/>
      <c r="M54" s="2"/>
      <c r="N54" s="2"/>
      <c r="O54" s="2"/>
      <c r="P54" s="2"/>
      <c r="Q54" s="2"/>
      <c r="R54" s="2"/>
      <c r="S54" s="2"/>
      <c r="T54" s="2"/>
      <c r="U54" s="2"/>
      <c r="V54" s="2"/>
      <c r="W54" s="2"/>
      <c r="X54" s="2"/>
      <c r="Y54" s="2"/>
      <c r="Z54" s="2"/>
      <c r="AA54" s="2"/>
    </row>
    <row r="55">
      <c r="A55" s="11"/>
      <c r="B55" s="12"/>
      <c r="C55" s="11"/>
      <c r="D55" s="4"/>
      <c r="E55" s="11"/>
      <c r="F55" s="11"/>
      <c r="G55" s="11"/>
      <c r="H55" s="2"/>
      <c r="I55" s="2"/>
      <c r="J55" s="11"/>
      <c r="K55" s="11"/>
      <c r="L55" s="2"/>
      <c r="M55" s="2"/>
      <c r="N55" s="2"/>
      <c r="O55" s="2"/>
      <c r="P55" s="2"/>
      <c r="Q55" s="2"/>
      <c r="R55" s="2"/>
      <c r="S55" s="2"/>
      <c r="T55" s="2"/>
      <c r="U55" s="2"/>
      <c r="V55" s="2"/>
      <c r="W55" s="2"/>
      <c r="X55" s="2"/>
      <c r="Y55" s="2"/>
      <c r="Z55" s="2"/>
      <c r="AA55" s="2"/>
    </row>
    <row r="56">
      <c r="A56" s="11"/>
      <c r="B56" s="12"/>
      <c r="C56" s="11"/>
      <c r="D56" s="4"/>
      <c r="E56" s="11"/>
      <c r="F56" s="11"/>
      <c r="G56" s="11"/>
      <c r="H56" s="2"/>
      <c r="I56" s="11"/>
      <c r="J56" s="11"/>
      <c r="K56" s="11"/>
      <c r="L56" s="2"/>
      <c r="M56" s="2"/>
      <c r="N56" s="2"/>
      <c r="O56" s="2"/>
      <c r="P56" s="2"/>
      <c r="Q56" s="2"/>
      <c r="R56" s="2"/>
      <c r="S56" s="2"/>
      <c r="T56" s="2"/>
      <c r="U56" s="2"/>
      <c r="V56" s="2"/>
      <c r="W56" s="2"/>
      <c r="X56" s="2"/>
      <c r="Y56" s="2"/>
      <c r="Z56" s="2"/>
      <c r="AA56" s="2"/>
    </row>
    <row r="57">
      <c r="A57" s="11"/>
      <c r="B57" s="24"/>
      <c r="C57" s="11"/>
      <c r="D57" s="4"/>
      <c r="E57" s="11"/>
      <c r="F57" s="11"/>
      <c r="G57" s="11"/>
      <c r="H57" s="2"/>
      <c r="I57" s="11"/>
      <c r="J57" s="11"/>
      <c r="K57" s="2"/>
      <c r="L57" s="2"/>
      <c r="M57" s="2"/>
      <c r="N57" s="2"/>
      <c r="O57" s="2"/>
      <c r="P57" s="2"/>
      <c r="Q57" s="2"/>
      <c r="R57" s="2"/>
      <c r="S57" s="2"/>
      <c r="T57" s="2"/>
      <c r="U57" s="2"/>
      <c r="V57" s="2"/>
      <c r="W57" s="2"/>
      <c r="X57" s="2"/>
      <c r="Y57" s="2"/>
      <c r="Z57" s="2"/>
      <c r="AA57" s="2"/>
    </row>
    <row r="58">
      <c r="A58" s="11"/>
      <c r="B58" s="24"/>
      <c r="C58" s="11"/>
      <c r="D58" s="23"/>
      <c r="E58" s="11"/>
      <c r="F58" s="11"/>
      <c r="G58" s="11"/>
      <c r="H58" s="2"/>
      <c r="I58" s="11"/>
      <c r="J58" s="11"/>
      <c r="K58" s="2"/>
      <c r="L58" s="2"/>
      <c r="M58" s="2"/>
      <c r="N58" s="2"/>
      <c r="O58" s="2"/>
      <c r="P58" s="2"/>
      <c r="Q58" s="2"/>
      <c r="R58" s="2"/>
      <c r="S58" s="2"/>
      <c r="T58" s="2"/>
      <c r="U58" s="2"/>
      <c r="V58" s="2"/>
      <c r="W58" s="2"/>
      <c r="X58" s="2"/>
      <c r="Y58" s="2"/>
      <c r="Z58" s="2"/>
      <c r="AA58" s="2"/>
    </row>
    <row r="59">
      <c r="A59" s="11"/>
      <c r="B59" s="24"/>
      <c r="C59" s="11"/>
      <c r="D59" s="4"/>
      <c r="E59" s="11"/>
      <c r="F59" s="11"/>
      <c r="G59" s="11"/>
      <c r="H59" s="2"/>
      <c r="I59" s="11"/>
      <c r="J59" s="11"/>
      <c r="K59" s="11"/>
      <c r="L59" s="2"/>
      <c r="M59" s="2"/>
      <c r="N59" s="2"/>
      <c r="O59" s="2"/>
      <c r="P59" s="2"/>
      <c r="Q59" s="2"/>
      <c r="R59" s="2"/>
      <c r="S59" s="2"/>
      <c r="T59" s="2"/>
      <c r="U59" s="2"/>
      <c r="V59" s="2"/>
      <c r="W59" s="2"/>
      <c r="X59" s="2"/>
      <c r="Y59" s="2"/>
      <c r="Z59" s="2"/>
      <c r="AA59" s="2"/>
    </row>
    <row r="60">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c r="A62" s="2"/>
      <c r="B62" s="2"/>
      <c r="C62" s="2"/>
      <c r="D62" s="11"/>
      <c r="E62" s="2"/>
      <c r="F62" s="2"/>
      <c r="G62" s="2"/>
      <c r="H62" s="2"/>
      <c r="I62" s="2"/>
      <c r="J62" s="2"/>
      <c r="K62" s="2"/>
      <c r="L62" s="2"/>
      <c r="M62" s="2"/>
      <c r="N62" s="2"/>
      <c r="O62" s="2"/>
      <c r="P62" s="2"/>
      <c r="Q62" s="2"/>
      <c r="R62" s="2"/>
      <c r="S62" s="2"/>
      <c r="T62" s="2"/>
      <c r="U62" s="2"/>
      <c r="V62" s="2"/>
      <c r="W62" s="2"/>
      <c r="X62" s="2"/>
      <c r="Y62" s="2"/>
      <c r="Z62" s="2"/>
      <c r="AA62" s="2"/>
    </row>
    <row r="63">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sheetData>
  <mergeCells count="4">
    <mergeCell ref="A1:J3"/>
    <mergeCell ref="A4:C4"/>
    <mergeCell ref="F4:G4"/>
    <mergeCell ref="A5:I5"/>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79</v>
      </c>
      <c r="C1" s="44" t="s">
        <v>313</v>
      </c>
      <c r="D1" s="45"/>
      <c r="E1" s="45"/>
      <c r="F1" s="46"/>
      <c r="G1" s="43" t="s">
        <v>80</v>
      </c>
      <c r="H1" s="88" t="s">
        <v>135</v>
      </c>
      <c r="I1" s="48"/>
      <c r="J1" s="48"/>
      <c r="K1" s="48"/>
      <c r="L1" s="48"/>
      <c r="M1" s="48"/>
      <c r="N1" s="49"/>
      <c r="O1" s="47"/>
      <c r="P1" s="48"/>
      <c r="Q1" s="48"/>
      <c r="R1" s="48"/>
      <c r="S1" s="49"/>
    </row>
    <row r="2">
      <c r="A2" s="50"/>
      <c r="B2" s="51" t="s">
        <v>81</v>
      </c>
      <c r="C2" s="52" t="s">
        <v>136</v>
      </c>
      <c r="D2" s="53"/>
      <c r="E2" s="53"/>
      <c r="F2" s="54"/>
      <c r="G2" s="55" t="s">
        <v>82</v>
      </c>
      <c r="H2" s="56" t="s">
        <v>83</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84</v>
      </c>
      <c r="B5" s="60" t="s">
        <v>85</v>
      </c>
      <c r="C5" s="60" t="s">
        <v>86</v>
      </c>
      <c r="D5" s="61"/>
      <c r="E5" s="62" t="s">
        <v>87</v>
      </c>
      <c r="F5" s="62" t="s">
        <v>88</v>
      </c>
      <c r="G5" s="61"/>
      <c r="H5" s="61"/>
      <c r="I5" s="62" t="s">
        <v>89</v>
      </c>
      <c r="J5" s="62" t="s">
        <v>90</v>
      </c>
      <c r="K5" s="63" t="s">
        <v>91</v>
      </c>
      <c r="L5" s="48"/>
      <c r="M5" s="49"/>
      <c r="N5" s="64" t="s">
        <v>92</v>
      </c>
      <c r="O5" s="65" t="s">
        <v>93</v>
      </c>
      <c r="S5" s="66"/>
    </row>
    <row r="6">
      <c r="A6" s="59" t="s">
        <v>94</v>
      </c>
      <c r="B6" s="49"/>
      <c r="C6" s="49"/>
      <c r="D6" s="62" t="s">
        <v>95</v>
      </c>
      <c r="E6" s="62" t="s">
        <v>96</v>
      </c>
      <c r="F6" s="62" t="s">
        <v>97</v>
      </c>
      <c r="G6" s="62" t="s">
        <v>98</v>
      </c>
      <c r="H6" s="62" t="s">
        <v>99</v>
      </c>
      <c r="I6" s="62" t="s">
        <v>100</v>
      </c>
      <c r="J6" s="62" t="s">
        <v>101</v>
      </c>
      <c r="K6" s="62" t="s">
        <v>102</v>
      </c>
      <c r="L6" s="62" t="s">
        <v>103</v>
      </c>
      <c r="M6" s="62" t="s">
        <v>104</v>
      </c>
      <c r="N6" s="49"/>
      <c r="O6" s="48"/>
      <c r="P6" s="48"/>
      <c r="Q6" s="48"/>
      <c r="R6" s="48"/>
      <c r="S6" s="49"/>
    </row>
    <row r="7">
      <c r="A7" s="67"/>
      <c r="B7" s="54"/>
      <c r="C7" s="68" t="s">
        <v>105</v>
      </c>
      <c r="D7" s="2"/>
      <c r="E7" s="2"/>
      <c r="F7" s="2"/>
      <c r="G7" s="2"/>
      <c r="H7" s="2"/>
      <c r="I7" s="2"/>
      <c r="J7" s="2"/>
      <c r="K7" s="2"/>
      <c r="L7" s="2"/>
      <c r="M7" s="2"/>
      <c r="N7" s="69" t="s">
        <v>314</v>
      </c>
    </row>
    <row r="8">
      <c r="N8" s="14" t="s">
        <v>107</v>
      </c>
    </row>
    <row r="9">
      <c r="A9" s="14" t="s">
        <v>30</v>
      </c>
      <c r="D9" s="14" t="s">
        <v>157</v>
      </c>
    </row>
    <row r="10">
      <c r="B10" s="14">
        <v>1.0</v>
      </c>
      <c r="C10" s="80">
        <v>0.8771064814814815</v>
      </c>
      <c r="D10" s="14" t="s">
        <v>140</v>
      </c>
      <c r="E10" s="73" t="s">
        <v>141</v>
      </c>
      <c r="F10" s="14" t="s">
        <v>122</v>
      </c>
      <c r="N10" s="14" t="s">
        <v>142</v>
      </c>
    </row>
    <row r="11">
      <c r="B11" s="14">
        <v>2.0</v>
      </c>
      <c r="C11" s="80">
        <v>0.8804492824056069</v>
      </c>
      <c r="D11" s="14" t="s">
        <v>143</v>
      </c>
      <c r="E11" s="73" t="s">
        <v>144</v>
      </c>
      <c r="F11" s="14" t="s">
        <v>122</v>
      </c>
      <c r="N11" s="14" t="s">
        <v>145</v>
      </c>
    </row>
    <row r="13">
      <c r="C13" s="80">
        <v>0.10958873842901085</v>
      </c>
      <c r="D13" s="14" t="s">
        <v>315</v>
      </c>
    </row>
    <row r="15">
      <c r="D15" s="14" t="s">
        <v>316</v>
      </c>
    </row>
    <row r="16">
      <c r="A16" s="93"/>
      <c r="B16" s="94">
        <v>3.0</v>
      </c>
      <c r="C16" s="95">
        <v>0.11510331018507713</v>
      </c>
      <c r="D16" s="99" t="s">
        <v>143</v>
      </c>
      <c r="E16" s="100" t="s">
        <v>144</v>
      </c>
      <c r="F16" s="99" t="s">
        <v>122</v>
      </c>
      <c r="G16" s="99"/>
      <c r="H16" s="99"/>
      <c r="I16" s="99"/>
      <c r="J16" s="99"/>
      <c r="K16" s="99"/>
      <c r="L16" s="99"/>
      <c r="M16" s="99"/>
      <c r="N16" s="99" t="s">
        <v>188</v>
      </c>
      <c r="O16" s="93"/>
      <c r="P16" s="93"/>
      <c r="Q16" s="93"/>
      <c r="R16" s="93"/>
      <c r="S16" s="93"/>
      <c r="T16" s="93"/>
      <c r="U16" s="93"/>
      <c r="V16" s="93"/>
      <c r="W16" s="93"/>
      <c r="X16" s="93"/>
      <c r="Y16" s="93"/>
      <c r="Z16" s="93"/>
      <c r="AA16" s="93"/>
      <c r="AB16" s="93"/>
      <c r="AC16" s="93"/>
    </row>
    <row r="17">
      <c r="A17" s="93"/>
      <c r="B17" s="94">
        <v>4.0</v>
      </c>
      <c r="C17" s="95">
        <v>0.1174754166713683</v>
      </c>
      <c r="D17" s="99" t="s">
        <v>143</v>
      </c>
      <c r="E17" s="100" t="s">
        <v>144</v>
      </c>
      <c r="F17" s="99" t="s">
        <v>122</v>
      </c>
      <c r="G17" s="99"/>
      <c r="H17" s="99"/>
      <c r="I17" s="99"/>
      <c r="J17" s="99"/>
      <c r="K17" s="99"/>
      <c r="L17" s="99"/>
      <c r="M17" s="99"/>
      <c r="N17" s="99" t="s">
        <v>190</v>
      </c>
      <c r="O17" s="93"/>
      <c r="P17" s="93"/>
      <c r="Q17" s="93"/>
      <c r="R17" s="93"/>
      <c r="S17" s="93"/>
      <c r="T17" s="93"/>
      <c r="U17" s="93"/>
      <c r="V17" s="93"/>
      <c r="W17" s="93"/>
      <c r="X17" s="93"/>
      <c r="Y17" s="93"/>
      <c r="Z17" s="93"/>
      <c r="AA17" s="93"/>
      <c r="AB17" s="93"/>
      <c r="AC17" s="93"/>
    </row>
    <row r="18">
      <c r="A18" s="93"/>
      <c r="B18" s="94">
        <v>5.0</v>
      </c>
      <c r="C18" s="95">
        <v>0.12037047454214189</v>
      </c>
      <c r="D18" s="99" t="s">
        <v>143</v>
      </c>
      <c r="E18" s="100" t="s">
        <v>144</v>
      </c>
      <c r="F18" s="99" t="s">
        <v>122</v>
      </c>
      <c r="G18" s="99"/>
      <c r="H18" s="99"/>
      <c r="I18" s="99"/>
      <c r="J18" s="99"/>
      <c r="K18" s="99"/>
      <c r="L18" s="99"/>
      <c r="M18" s="99"/>
      <c r="N18" s="99" t="s">
        <v>191</v>
      </c>
      <c r="O18" s="93"/>
      <c r="P18" s="93"/>
      <c r="Q18" s="93"/>
      <c r="R18" s="93"/>
      <c r="S18" s="93"/>
      <c r="T18" s="93"/>
      <c r="U18" s="93"/>
      <c r="V18" s="93"/>
      <c r="W18" s="93"/>
      <c r="X18" s="93"/>
      <c r="Y18" s="93"/>
      <c r="Z18" s="93"/>
      <c r="AA18" s="93"/>
      <c r="AB18" s="93"/>
      <c r="AC18" s="93"/>
    </row>
    <row r="19">
      <c r="A19" s="93"/>
      <c r="B19" s="94">
        <v>6.0</v>
      </c>
      <c r="C19" s="95">
        <v>0.12311258101544809</v>
      </c>
      <c r="D19" s="99" t="s">
        <v>143</v>
      </c>
      <c r="E19" s="100" t="s">
        <v>144</v>
      </c>
      <c r="F19" s="99" t="s">
        <v>122</v>
      </c>
      <c r="G19" s="99"/>
      <c r="H19" s="99"/>
      <c r="I19" s="99"/>
      <c r="J19" s="99"/>
      <c r="K19" s="99"/>
      <c r="L19" s="99"/>
      <c r="M19" s="99"/>
      <c r="N19" s="99" t="s">
        <v>192</v>
      </c>
      <c r="O19" s="93"/>
      <c r="P19" s="93"/>
      <c r="Q19" s="93"/>
      <c r="R19" s="93"/>
      <c r="S19" s="93"/>
      <c r="T19" s="93"/>
      <c r="U19" s="93"/>
      <c r="V19" s="93"/>
      <c r="W19" s="93"/>
      <c r="X19" s="93"/>
      <c r="Y19" s="93"/>
      <c r="Z19" s="93"/>
      <c r="AA19" s="93"/>
      <c r="AB19" s="93"/>
      <c r="AC19" s="93"/>
    </row>
    <row r="20">
      <c r="A20" s="93"/>
      <c r="B20" s="94">
        <v>7.0</v>
      </c>
      <c r="C20" s="95">
        <v>0.12557965277665062</v>
      </c>
      <c r="D20" s="99" t="s">
        <v>143</v>
      </c>
      <c r="E20" s="100" t="s">
        <v>144</v>
      </c>
      <c r="F20" s="99" t="s">
        <v>122</v>
      </c>
      <c r="G20" s="99"/>
      <c r="H20" s="99"/>
      <c r="I20" s="99"/>
      <c r="J20" s="99"/>
      <c r="K20" s="99"/>
      <c r="L20" s="99"/>
      <c r="M20" s="99"/>
      <c r="N20" s="99" t="s">
        <v>193</v>
      </c>
      <c r="O20" s="93"/>
      <c r="P20" s="93"/>
      <c r="Q20" s="93"/>
      <c r="R20" s="93"/>
      <c r="S20" s="93"/>
      <c r="T20" s="93"/>
      <c r="U20" s="93"/>
      <c r="V20" s="93"/>
      <c r="W20" s="93"/>
      <c r="X20" s="93"/>
      <c r="Y20" s="93"/>
      <c r="Z20" s="93"/>
      <c r="AA20" s="93"/>
      <c r="AB20" s="93"/>
      <c r="AC20" s="93"/>
    </row>
    <row r="21">
      <c r="A21" s="93"/>
      <c r="B21" s="94">
        <v>8.0</v>
      </c>
      <c r="C21" s="95">
        <v>0.12808261574537028</v>
      </c>
      <c r="D21" s="99" t="s">
        <v>143</v>
      </c>
      <c r="E21" s="100" t="s">
        <v>144</v>
      </c>
      <c r="F21" s="99" t="s">
        <v>122</v>
      </c>
      <c r="G21" s="99"/>
      <c r="H21" s="99"/>
      <c r="I21" s="99"/>
      <c r="J21" s="99"/>
      <c r="K21" s="99"/>
      <c r="L21" s="99"/>
      <c r="M21" s="99"/>
      <c r="N21" s="99" t="s">
        <v>194</v>
      </c>
      <c r="O21" s="93"/>
      <c r="P21" s="93"/>
      <c r="Q21" s="93"/>
      <c r="R21" s="93"/>
      <c r="S21" s="93"/>
      <c r="T21" s="93"/>
      <c r="U21" s="93"/>
      <c r="V21" s="93"/>
      <c r="W21" s="93"/>
      <c r="X21" s="93"/>
      <c r="Y21" s="93"/>
      <c r="Z21" s="93"/>
      <c r="AA21" s="93"/>
      <c r="AB21" s="93"/>
      <c r="AC21" s="93"/>
    </row>
    <row r="22">
      <c r="A22" s="93"/>
      <c r="B22" s="94">
        <v>9.0</v>
      </c>
      <c r="C22" s="95">
        <v>0.1303494212916121</v>
      </c>
      <c r="D22" s="99" t="s">
        <v>143</v>
      </c>
      <c r="E22" s="100" t="s">
        <v>144</v>
      </c>
      <c r="F22" s="99" t="s">
        <v>122</v>
      </c>
      <c r="G22" s="99"/>
      <c r="H22" s="99"/>
      <c r="I22" s="99"/>
      <c r="J22" s="99"/>
      <c r="K22" s="99"/>
      <c r="L22" s="99"/>
      <c r="M22" s="99"/>
      <c r="N22" s="99" t="s">
        <v>195</v>
      </c>
      <c r="O22" s="93"/>
      <c r="P22" s="93"/>
      <c r="Q22" s="93"/>
      <c r="R22" s="93"/>
      <c r="S22" s="93"/>
      <c r="T22" s="93"/>
      <c r="U22" s="93"/>
      <c r="V22" s="93"/>
      <c r="W22" s="93"/>
      <c r="X22" s="93"/>
      <c r="Y22" s="93"/>
      <c r="Z22" s="93"/>
      <c r="AA22" s="93"/>
      <c r="AB22" s="93"/>
      <c r="AC22" s="93"/>
    </row>
    <row r="23">
      <c r="A23" s="93"/>
      <c r="B23" s="94">
        <v>10.0</v>
      </c>
      <c r="C23" s="95">
        <v>0.13329067129234318</v>
      </c>
      <c r="D23" s="99" t="s">
        <v>143</v>
      </c>
      <c r="E23" s="100" t="s">
        <v>144</v>
      </c>
      <c r="F23" s="99" t="s">
        <v>122</v>
      </c>
      <c r="G23" s="99"/>
      <c r="H23" s="99"/>
      <c r="I23" s="99"/>
      <c r="J23" s="99"/>
      <c r="K23" s="99"/>
      <c r="L23" s="99"/>
      <c r="M23" s="99"/>
      <c r="N23" s="99" t="s">
        <v>196</v>
      </c>
      <c r="O23" s="93"/>
      <c r="P23" s="93"/>
      <c r="Q23" s="93"/>
      <c r="R23" s="93"/>
      <c r="S23" s="93"/>
      <c r="T23" s="93"/>
      <c r="U23" s="93"/>
      <c r="V23" s="93"/>
      <c r="W23" s="93"/>
      <c r="X23" s="93"/>
      <c r="Y23" s="93"/>
      <c r="Z23" s="93"/>
      <c r="AA23" s="93"/>
      <c r="AB23" s="93"/>
      <c r="AC23" s="93"/>
    </row>
    <row r="24">
      <c r="A24" s="93"/>
      <c r="B24" s="94">
        <v>11.0</v>
      </c>
      <c r="C24" s="95">
        <v>0.1397622569493251</v>
      </c>
      <c r="D24" s="94" t="s">
        <v>143</v>
      </c>
      <c r="E24" s="96" t="s">
        <v>144</v>
      </c>
      <c r="F24" s="94" t="s">
        <v>122</v>
      </c>
      <c r="G24" s="93"/>
      <c r="H24" s="93"/>
      <c r="I24" s="93"/>
      <c r="J24" s="93"/>
      <c r="K24" s="93"/>
      <c r="L24" s="93"/>
      <c r="M24" s="93"/>
      <c r="N24" s="94" t="s">
        <v>145</v>
      </c>
      <c r="O24" s="93"/>
      <c r="P24" s="93"/>
      <c r="Q24" s="93"/>
      <c r="R24" s="93"/>
      <c r="S24" s="93"/>
      <c r="T24" s="93"/>
      <c r="U24" s="93"/>
      <c r="V24" s="93"/>
      <c r="W24" s="93"/>
      <c r="X24" s="93"/>
      <c r="Y24" s="93"/>
      <c r="Z24" s="93"/>
      <c r="AA24" s="93"/>
      <c r="AB24" s="93"/>
      <c r="AC24" s="93"/>
    </row>
    <row r="26">
      <c r="C26" s="80">
        <v>0.1825575925904559</v>
      </c>
      <c r="D26" s="14" t="s">
        <v>317</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79</v>
      </c>
      <c r="C1" s="44" t="s">
        <v>318</v>
      </c>
      <c r="D1" s="45"/>
      <c r="E1" s="45"/>
      <c r="F1" s="46"/>
      <c r="G1" s="43" t="s">
        <v>80</v>
      </c>
      <c r="H1" s="88" t="s">
        <v>319</v>
      </c>
      <c r="I1" s="48"/>
      <c r="J1" s="48"/>
      <c r="K1" s="48"/>
      <c r="L1" s="48"/>
      <c r="M1" s="48"/>
      <c r="N1" s="49"/>
      <c r="O1" s="47"/>
      <c r="P1" s="48"/>
      <c r="Q1" s="48"/>
      <c r="R1" s="48"/>
      <c r="S1" s="49"/>
    </row>
    <row r="2">
      <c r="A2" s="50"/>
      <c r="B2" s="51" t="s">
        <v>81</v>
      </c>
      <c r="C2" s="52" t="s">
        <v>136</v>
      </c>
      <c r="D2" s="53"/>
      <c r="E2" s="53"/>
      <c r="F2" s="54"/>
      <c r="G2" s="55" t="s">
        <v>82</v>
      </c>
      <c r="H2" s="56" t="s">
        <v>83</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84</v>
      </c>
      <c r="B5" s="60" t="s">
        <v>85</v>
      </c>
      <c r="C5" s="60" t="s">
        <v>86</v>
      </c>
      <c r="D5" s="61"/>
      <c r="E5" s="62" t="s">
        <v>87</v>
      </c>
      <c r="F5" s="62" t="s">
        <v>88</v>
      </c>
      <c r="G5" s="61"/>
      <c r="H5" s="61"/>
      <c r="I5" s="62" t="s">
        <v>89</v>
      </c>
      <c r="J5" s="62" t="s">
        <v>90</v>
      </c>
      <c r="K5" s="63" t="s">
        <v>91</v>
      </c>
      <c r="L5" s="48"/>
      <c r="M5" s="49"/>
      <c r="N5" s="64" t="s">
        <v>92</v>
      </c>
      <c r="O5" s="65" t="s">
        <v>93</v>
      </c>
      <c r="S5" s="66"/>
    </row>
    <row r="6">
      <c r="A6" s="59" t="s">
        <v>94</v>
      </c>
      <c r="B6" s="49"/>
      <c r="C6" s="49"/>
      <c r="D6" s="62" t="s">
        <v>95</v>
      </c>
      <c r="E6" s="62" t="s">
        <v>96</v>
      </c>
      <c r="F6" s="62" t="s">
        <v>97</v>
      </c>
      <c r="G6" s="62" t="s">
        <v>98</v>
      </c>
      <c r="H6" s="62" t="s">
        <v>99</v>
      </c>
      <c r="I6" s="62" t="s">
        <v>100</v>
      </c>
      <c r="J6" s="62" t="s">
        <v>101</v>
      </c>
      <c r="K6" s="62" t="s">
        <v>102</v>
      </c>
      <c r="L6" s="62" t="s">
        <v>103</v>
      </c>
      <c r="M6" s="62" t="s">
        <v>104</v>
      </c>
      <c r="N6" s="49"/>
      <c r="O6" s="48"/>
      <c r="P6" s="48"/>
      <c r="Q6" s="48"/>
      <c r="R6" s="48"/>
      <c r="S6" s="49"/>
    </row>
    <row r="7">
      <c r="A7" s="67"/>
      <c r="B7" s="54"/>
      <c r="C7" s="68" t="s">
        <v>105</v>
      </c>
      <c r="D7" s="2"/>
      <c r="E7" s="2"/>
      <c r="F7" s="2"/>
      <c r="G7" s="2"/>
      <c r="H7" s="2"/>
      <c r="I7" s="2"/>
      <c r="J7" s="2"/>
      <c r="K7" s="2"/>
      <c r="L7" s="2"/>
      <c r="M7" s="2"/>
      <c r="N7" s="69" t="s">
        <v>320</v>
      </c>
    </row>
    <row r="8">
      <c r="N8" s="14" t="s">
        <v>321</v>
      </c>
    </row>
    <row r="9">
      <c r="A9" s="14" t="s">
        <v>28</v>
      </c>
    </row>
    <row r="10">
      <c r="B10" s="14">
        <v>1.0</v>
      </c>
      <c r="C10" s="80">
        <v>0.7252467476864695</v>
      </c>
      <c r="D10" s="14" t="s">
        <v>140</v>
      </c>
      <c r="E10" s="73" t="s">
        <v>141</v>
      </c>
      <c r="F10" s="14" t="s">
        <v>122</v>
      </c>
      <c r="N10" s="14" t="s">
        <v>322</v>
      </c>
    </row>
    <row r="11">
      <c r="B11" s="14">
        <v>2.0</v>
      </c>
      <c r="C11" s="80">
        <v>0.7280902777777778</v>
      </c>
      <c r="D11" s="14" t="s">
        <v>143</v>
      </c>
      <c r="E11" s="73" t="s">
        <v>144</v>
      </c>
      <c r="F11" s="14" t="s">
        <v>122</v>
      </c>
      <c r="N11" s="14" t="s">
        <v>323</v>
      </c>
    </row>
    <row r="12">
      <c r="E12" s="98"/>
    </row>
    <row r="13">
      <c r="B13" s="14">
        <v>3.0</v>
      </c>
      <c r="C13" s="80">
        <v>0.7395486111111111</v>
      </c>
      <c r="D13" s="14" t="s">
        <v>143</v>
      </c>
      <c r="E13" s="73" t="s">
        <v>144</v>
      </c>
      <c r="F13" s="14" t="s">
        <v>122</v>
      </c>
    </row>
    <row r="14">
      <c r="B14" s="14">
        <v>4.0</v>
      </c>
      <c r="C14" s="80">
        <v>0.7431935185159091</v>
      </c>
      <c r="D14" s="14" t="s">
        <v>140</v>
      </c>
      <c r="E14" s="73" t="s">
        <v>141</v>
      </c>
      <c r="F14" s="14" t="s">
        <v>122</v>
      </c>
    </row>
    <row r="16">
      <c r="B16" s="14">
        <v>5.0</v>
      </c>
      <c r="C16" s="80">
        <v>0.7567131365794921</v>
      </c>
      <c r="D16" s="82" t="s">
        <v>121</v>
      </c>
      <c r="E16" s="82" t="s">
        <v>118</v>
      </c>
      <c r="F16" s="14" t="s">
        <v>122</v>
      </c>
      <c r="N16" s="82" t="s">
        <v>324</v>
      </c>
    </row>
    <row r="17">
      <c r="B17" s="14">
        <v>6.0</v>
      </c>
      <c r="C17" s="80">
        <v>0.7583507060189731</v>
      </c>
      <c r="D17" s="82" t="s">
        <v>121</v>
      </c>
      <c r="E17" s="82" t="s">
        <v>325</v>
      </c>
      <c r="F17" s="14" t="s">
        <v>122</v>
      </c>
      <c r="M17" s="14" t="s">
        <v>124</v>
      </c>
      <c r="N17" s="82" t="s">
        <v>326</v>
      </c>
    </row>
    <row r="18">
      <c r="B18" s="14">
        <v>7.0</v>
      </c>
      <c r="C18" s="80">
        <v>0.7601027662021806</v>
      </c>
      <c r="D18" s="82" t="s">
        <v>121</v>
      </c>
      <c r="E18" s="82" t="s">
        <v>327</v>
      </c>
      <c r="F18" s="14" t="s">
        <v>122</v>
      </c>
      <c r="M18" s="14" t="s">
        <v>124</v>
      </c>
      <c r="N18" s="82" t="s">
        <v>328</v>
      </c>
    </row>
    <row r="19">
      <c r="B19" s="14">
        <v>8.0</v>
      </c>
      <c r="C19" s="80">
        <v>0.7620630671299295</v>
      </c>
      <c r="D19" s="82" t="s">
        <v>121</v>
      </c>
      <c r="E19" s="82" t="s">
        <v>329</v>
      </c>
      <c r="F19" s="14" t="s">
        <v>122</v>
      </c>
      <c r="G19" s="14"/>
      <c r="M19" s="14" t="s">
        <v>124</v>
      </c>
      <c r="N19" s="82" t="s">
        <v>330</v>
      </c>
    </row>
    <row r="20">
      <c r="B20" s="14">
        <v>9.0</v>
      </c>
      <c r="C20" s="80">
        <v>0.7642701967561152</v>
      </c>
      <c r="D20" s="82" t="s">
        <v>121</v>
      </c>
      <c r="E20" s="82" t="s">
        <v>331</v>
      </c>
      <c r="F20" s="14" t="s">
        <v>122</v>
      </c>
      <c r="G20" s="14"/>
      <c r="M20" s="14" t="s">
        <v>124</v>
      </c>
      <c r="N20" s="82" t="s">
        <v>332</v>
      </c>
    </row>
    <row r="22">
      <c r="B22" s="14">
        <v>10.0</v>
      </c>
      <c r="C22" s="80">
        <v>0.792037037037037</v>
      </c>
      <c r="D22" s="14" t="s">
        <v>240</v>
      </c>
      <c r="E22" s="73">
        <v>300.0</v>
      </c>
      <c r="F22" s="14" t="s">
        <v>122</v>
      </c>
      <c r="H22" s="14">
        <v>1050.0</v>
      </c>
      <c r="I22" s="73" t="s">
        <v>242</v>
      </c>
      <c r="J22" s="14" t="s">
        <v>333</v>
      </c>
    </row>
    <row r="23">
      <c r="B23" s="14">
        <v>11.0</v>
      </c>
      <c r="C23" s="80">
        <v>0.800095613427402</v>
      </c>
      <c r="D23" s="14" t="s">
        <v>178</v>
      </c>
      <c r="E23" s="73">
        <v>1800.0</v>
      </c>
      <c r="F23" s="14" t="s">
        <v>122</v>
      </c>
      <c r="H23" s="14">
        <v>1050.0</v>
      </c>
      <c r="I23" s="73" t="s">
        <v>242</v>
      </c>
      <c r="J23" s="14" t="s">
        <v>333</v>
      </c>
      <c r="N23" s="14" t="s">
        <v>334</v>
      </c>
    </row>
    <row r="24">
      <c r="B24" s="14">
        <v>12.0</v>
      </c>
      <c r="C24" s="80">
        <v>0.8226301273098215</v>
      </c>
      <c r="D24" s="14" t="s">
        <v>178</v>
      </c>
      <c r="E24" s="73">
        <v>1800.0</v>
      </c>
      <c r="F24" s="14" t="s">
        <v>122</v>
      </c>
      <c r="G24" s="14" t="s">
        <v>335</v>
      </c>
      <c r="H24" s="14">
        <v>1050.0</v>
      </c>
      <c r="I24" s="73" t="s">
        <v>242</v>
      </c>
      <c r="J24" s="14" t="s">
        <v>333</v>
      </c>
      <c r="N24" s="14" t="s">
        <v>247</v>
      </c>
    </row>
    <row r="25">
      <c r="B25" s="14">
        <v>13.0</v>
      </c>
      <c r="C25" s="80">
        <v>0.8503807523156865</v>
      </c>
      <c r="D25" s="14" t="s">
        <v>178</v>
      </c>
      <c r="E25" s="73">
        <v>1800.0</v>
      </c>
      <c r="F25" s="14" t="s">
        <v>122</v>
      </c>
      <c r="G25" s="14" t="s">
        <v>336</v>
      </c>
      <c r="H25" s="14">
        <v>1050.0</v>
      </c>
      <c r="I25" s="73" t="s">
        <v>242</v>
      </c>
      <c r="J25" s="14" t="s">
        <v>269</v>
      </c>
      <c r="N25" s="14" t="s">
        <v>275</v>
      </c>
    </row>
    <row r="26">
      <c r="B26" s="14">
        <v>14.0</v>
      </c>
      <c r="C26" s="80">
        <v>0.8667361111111112</v>
      </c>
      <c r="D26" s="14" t="s">
        <v>178</v>
      </c>
      <c r="E26" s="73">
        <v>1800.0</v>
      </c>
      <c r="F26" s="14" t="s">
        <v>122</v>
      </c>
      <c r="G26" s="14" t="s">
        <v>337</v>
      </c>
      <c r="H26" s="14">
        <v>1050.0</v>
      </c>
      <c r="I26" s="73" t="s">
        <v>242</v>
      </c>
      <c r="J26" s="14" t="s">
        <v>272</v>
      </c>
      <c r="N26" s="14" t="s">
        <v>277</v>
      </c>
    </row>
    <row r="27">
      <c r="B27" s="14">
        <v>15.0</v>
      </c>
      <c r="C27" s="80">
        <v>0.8895737384300446</v>
      </c>
      <c r="D27" s="14" t="s">
        <v>140</v>
      </c>
      <c r="E27" s="73" t="s">
        <v>141</v>
      </c>
      <c r="F27" s="14" t="s">
        <v>122</v>
      </c>
      <c r="I27" s="98"/>
    </row>
    <row r="28">
      <c r="B28" s="14">
        <v>16.0</v>
      </c>
      <c r="C28" s="80">
        <v>0.8909242824083776</v>
      </c>
      <c r="D28" s="14" t="s">
        <v>143</v>
      </c>
      <c r="E28" s="73" t="s">
        <v>144</v>
      </c>
      <c r="F28" s="14" t="s">
        <v>122</v>
      </c>
      <c r="I28" s="98"/>
    </row>
    <row r="29">
      <c r="B29" s="14">
        <v>17.0</v>
      </c>
      <c r="C29" s="80">
        <v>0.9017038773163222</v>
      </c>
      <c r="D29" s="14" t="s">
        <v>178</v>
      </c>
      <c r="E29" s="73">
        <v>1800.0</v>
      </c>
      <c r="F29" s="14" t="s">
        <v>122</v>
      </c>
      <c r="G29" s="14" t="s">
        <v>338</v>
      </c>
      <c r="H29" s="14">
        <v>1050.0</v>
      </c>
      <c r="I29" s="73" t="s">
        <v>242</v>
      </c>
      <c r="J29" s="14" t="s">
        <v>269</v>
      </c>
      <c r="N29" s="14" t="s">
        <v>280</v>
      </c>
    </row>
    <row r="30">
      <c r="B30" s="14">
        <v>18.0</v>
      </c>
      <c r="C30" s="80">
        <v>0.9272553703704034</v>
      </c>
      <c r="D30" s="14" t="s">
        <v>178</v>
      </c>
      <c r="E30" s="73">
        <v>1800.0</v>
      </c>
      <c r="F30" s="14" t="s">
        <v>122</v>
      </c>
      <c r="G30" s="14" t="s">
        <v>339</v>
      </c>
      <c r="H30" s="14">
        <v>1050.0</v>
      </c>
      <c r="I30" s="73" t="s">
        <v>242</v>
      </c>
      <c r="J30" s="14" t="s">
        <v>340</v>
      </c>
      <c r="N30" s="14" t="s">
        <v>283</v>
      </c>
    </row>
    <row r="31">
      <c r="B31" s="14">
        <v>19.0</v>
      </c>
      <c r="C31" s="80">
        <v>0.949849537037037</v>
      </c>
      <c r="D31" s="14" t="s">
        <v>178</v>
      </c>
      <c r="E31" s="73">
        <v>1800.0</v>
      </c>
      <c r="F31" s="14" t="s">
        <v>122</v>
      </c>
      <c r="G31" s="14" t="s">
        <v>341</v>
      </c>
      <c r="H31" s="14">
        <v>1050.0</v>
      </c>
      <c r="I31" s="73" t="s">
        <v>242</v>
      </c>
      <c r="J31" s="14" t="s">
        <v>269</v>
      </c>
      <c r="N31" s="14" t="s">
        <v>286</v>
      </c>
    </row>
    <row r="32">
      <c r="B32" s="14">
        <v>20.0</v>
      </c>
      <c r="C32" s="80">
        <v>0.9615428703691578</v>
      </c>
      <c r="D32" s="14" t="s">
        <v>178</v>
      </c>
      <c r="E32" s="73">
        <v>1800.0</v>
      </c>
      <c r="F32" s="14" t="s">
        <v>122</v>
      </c>
      <c r="G32" s="14" t="s">
        <v>342</v>
      </c>
      <c r="H32" s="14">
        <v>1050.0</v>
      </c>
      <c r="I32" s="73" t="s">
        <v>242</v>
      </c>
      <c r="J32" s="14" t="s">
        <v>343</v>
      </c>
      <c r="N32" s="14" t="s">
        <v>270</v>
      </c>
    </row>
    <row r="34">
      <c r="A34" s="14" t="s">
        <v>30</v>
      </c>
      <c r="B34" s="14">
        <v>21.0</v>
      </c>
      <c r="C34" s="80">
        <v>0.02184984953782987</v>
      </c>
      <c r="D34" s="14" t="s">
        <v>140</v>
      </c>
      <c r="E34" s="73" t="s">
        <v>141</v>
      </c>
      <c r="F34" s="14" t="s">
        <v>122</v>
      </c>
      <c r="G34" s="14" t="s">
        <v>344</v>
      </c>
      <c r="H34" s="14">
        <v>1050.0</v>
      </c>
      <c r="N34" s="14" t="s">
        <v>266</v>
      </c>
    </row>
    <row r="35">
      <c r="B35" s="14">
        <v>22.0</v>
      </c>
      <c r="C35" s="80">
        <v>0.025439814814814814</v>
      </c>
      <c r="D35" s="14" t="s">
        <v>143</v>
      </c>
      <c r="E35" s="73" t="s">
        <v>144</v>
      </c>
      <c r="F35" s="14" t="s">
        <v>122</v>
      </c>
      <c r="N35" s="14" t="s">
        <v>267</v>
      </c>
    </row>
    <row r="37">
      <c r="B37" s="14">
        <v>23.0</v>
      </c>
      <c r="C37" s="80">
        <v>0.027647974537103437</v>
      </c>
      <c r="D37" s="14" t="s">
        <v>240</v>
      </c>
      <c r="E37" s="73">
        <v>300.0</v>
      </c>
      <c r="F37" s="14" t="s">
        <v>122</v>
      </c>
      <c r="H37" s="14">
        <v>1050.0</v>
      </c>
      <c r="I37" s="73" t="s">
        <v>242</v>
      </c>
      <c r="J37" s="14" t="s">
        <v>345</v>
      </c>
    </row>
    <row r="38">
      <c r="B38" s="14">
        <v>24.0</v>
      </c>
      <c r="C38" s="80">
        <v>0.03296875000523869</v>
      </c>
      <c r="D38" s="14" t="s">
        <v>178</v>
      </c>
      <c r="E38" s="73">
        <v>1800.0</v>
      </c>
      <c r="F38" s="14" t="s">
        <v>122</v>
      </c>
      <c r="G38" s="14" t="s">
        <v>346</v>
      </c>
      <c r="H38" s="14">
        <v>1050.0</v>
      </c>
      <c r="I38" s="73" t="s">
        <v>242</v>
      </c>
      <c r="J38" s="14" t="s">
        <v>345</v>
      </c>
      <c r="N38" s="14" t="s">
        <v>270</v>
      </c>
    </row>
    <row r="39">
      <c r="B39" s="14">
        <v>25.0</v>
      </c>
      <c r="C39" s="80">
        <v>0.05615402777766576</v>
      </c>
      <c r="D39" s="14" t="s">
        <v>178</v>
      </c>
      <c r="E39" s="73">
        <v>1800.0</v>
      </c>
      <c r="F39" s="14" t="s">
        <v>122</v>
      </c>
      <c r="G39" s="14" t="s">
        <v>347</v>
      </c>
      <c r="H39" s="14">
        <v>1050.0</v>
      </c>
      <c r="I39" s="73" t="s">
        <v>242</v>
      </c>
      <c r="J39" s="14" t="s">
        <v>348</v>
      </c>
      <c r="N39" s="14" t="s">
        <v>247</v>
      </c>
    </row>
    <row r="40">
      <c r="B40" s="14">
        <v>26.0</v>
      </c>
      <c r="C40" s="80">
        <v>0.07768518518518519</v>
      </c>
      <c r="D40" s="14" t="s">
        <v>178</v>
      </c>
      <c r="E40" s="73">
        <v>1800.0</v>
      </c>
      <c r="F40" s="14" t="s">
        <v>122</v>
      </c>
      <c r="G40" s="14" t="s">
        <v>349</v>
      </c>
      <c r="H40" s="14">
        <v>1050.0</v>
      </c>
      <c r="I40" s="73" t="s">
        <v>242</v>
      </c>
      <c r="J40" s="14" t="s">
        <v>350</v>
      </c>
      <c r="N40" s="14" t="s">
        <v>275</v>
      </c>
    </row>
    <row r="41">
      <c r="B41" s="14">
        <v>27.0</v>
      </c>
      <c r="C41" s="80">
        <v>0.09959490740740741</v>
      </c>
      <c r="D41" s="14" t="s">
        <v>178</v>
      </c>
      <c r="E41" s="73">
        <v>1800.0</v>
      </c>
      <c r="F41" s="14" t="s">
        <v>122</v>
      </c>
      <c r="H41" s="14">
        <v>1050.0</v>
      </c>
      <c r="I41" s="73" t="s">
        <v>242</v>
      </c>
      <c r="N41" s="14" t="s">
        <v>277</v>
      </c>
    </row>
    <row r="42">
      <c r="B42" s="14">
        <v>28.0</v>
      </c>
      <c r="C42" s="80">
        <v>0.12194444444444444</v>
      </c>
      <c r="D42" s="14" t="s">
        <v>178</v>
      </c>
      <c r="E42" s="73">
        <v>1800.0</v>
      </c>
      <c r="F42" s="14" t="s">
        <v>122</v>
      </c>
      <c r="G42" s="14" t="s">
        <v>351</v>
      </c>
      <c r="H42" s="14">
        <v>1050.0</v>
      </c>
      <c r="I42" s="73" t="s">
        <v>242</v>
      </c>
      <c r="J42" s="14" t="s">
        <v>352</v>
      </c>
      <c r="N42" s="14" t="s">
        <v>280</v>
      </c>
    </row>
    <row r="43">
      <c r="B43" s="14">
        <v>29.0</v>
      </c>
      <c r="C43" s="80">
        <v>0.14548884259420447</v>
      </c>
      <c r="D43" s="14" t="s">
        <v>178</v>
      </c>
      <c r="E43" s="73">
        <v>1800.0</v>
      </c>
      <c r="F43" s="14" t="s">
        <v>122</v>
      </c>
      <c r="G43" s="14" t="s">
        <v>353</v>
      </c>
      <c r="H43" s="14">
        <v>1050.0</v>
      </c>
      <c r="I43" s="73" t="s">
        <v>242</v>
      </c>
      <c r="J43" s="14" t="s">
        <v>354</v>
      </c>
      <c r="N43" s="14" t="s">
        <v>283</v>
      </c>
    </row>
    <row r="44">
      <c r="B44" s="14">
        <v>30.0</v>
      </c>
      <c r="C44" s="80">
        <v>0.1669245601806324</v>
      </c>
      <c r="D44" s="14" t="s">
        <v>178</v>
      </c>
      <c r="E44" s="73">
        <v>1800.0</v>
      </c>
      <c r="F44" s="14" t="s">
        <v>122</v>
      </c>
      <c r="H44" s="14">
        <v>1050.0</v>
      </c>
      <c r="I44" s="73" t="s">
        <v>242</v>
      </c>
      <c r="J44" s="14" t="s">
        <v>354</v>
      </c>
      <c r="N44" s="14" t="s">
        <v>286</v>
      </c>
    </row>
    <row r="45">
      <c r="E45" s="98"/>
      <c r="I45" s="98"/>
    </row>
    <row r="46">
      <c r="B46" s="14">
        <v>31.0</v>
      </c>
      <c r="C46" s="80">
        <v>0.1893920023139799</v>
      </c>
      <c r="D46" s="2" t="s">
        <v>178</v>
      </c>
      <c r="E46" s="90">
        <v>30.0</v>
      </c>
      <c r="F46" s="2" t="s">
        <v>122</v>
      </c>
      <c r="G46" s="11"/>
      <c r="H46" s="14">
        <v>1060.0</v>
      </c>
      <c r="I46" s="2"/>
      <c r="J46" s="2"/>
      <c r="K46" s="2"/>
      <c r="L46" s="2"/>
      <c r="M46" s="2"/>
      <c r="N46" s="11" t="s">
        <v>355</v>
      </c>
    </row>
    <row r="47">
      <c r="B47" s="14">
        <v>32.0</v>
      </c>
      <c r="C47" s="80">
        <v>0.19246686343103647</v>
      </c>
      <c r="D47" s="2" t="s">
        <v>178</v>
      </c>
      <c r="E47" s="18">
        <v>240.0</v>
      </c>
      <c r="F47" s="2" t="s">
        <v>122</v>
      </c>
      <c r="G47" s="2"/>
      <c r="H47" s="14">
        <v>1060.0</v>
      </c>
      <c r="I47" s="2"/>
      <c r="J47" s="2"/>
      <c r="K47" s="11"/>
      <c r="L47" s="11"/>
      <c r="M47" s="2"/>
      <c r="N47" s="11" t="s">
        <v>356</v>
      </c>
    </row>
    <row r="48">
      <c r="B48" s="14">
        <v>33.0</v>
      </c>
      <c r="C48" s="80">
        <v>0.1967912268519285</v>
      </c>
      <c r="D48" s="2" t="s">
        <v>178</v>
      </c>
      <c r="E48" s="18">
        <v>240.0</v>
      </c>
      <c r="F48" s="2" t="s">
        <v>122</v>
      </c>
      <c r="G48" s="2"/>
      <c r="H48" s="14">
        <v>1060.0</v>
      </c>
      <c r="I48" s="2"/>
      <c r="J48" s="2"/>
      <c r="K48" s="11"/>
      <c r="L48" s="11" t="s">
        <v>289</v>
      </c>
      <c r="M48" s="2"/>
      <c r="N48" s="11" t="s">
        <v>357</v>
      </c>
    </row>
    <row r="49">
      <c r="B49" s="14">
        <v>34.0</v>
      </c>
      <c r="C49" s="80">
        <v>0.20146990740740742</v>
      </c>
      <c r="D49" s="2" t="s">
        <v>178</v>
      </c>
      <c r="E49" s="18">
        <v>240.0</v>
      </c>
      <c r="F49" s="2" t="s">
        <v>122</v>
      </c>
      <c r="G49" s="2"/>
      <c r="H49" s="14">
        <v>1060.0</v>
      </c>
      <c r="I49" s="2"/>
      <c r="J49" s="2"/>
      <c r="K49" s="11"/>
      <c r="L49" s="11" t="s">
        <v>358</v>
      </c>
      <c r="M49" s="2"/>
      <c r="N49" s="11" t="s">
        <v>355</v>
      </c>
    </row>
    <row r="50">
      <c r="D50" s="2"/>
      <c r="E50" s="18"/>
      <c r="F50" s="2"/>
      <c r="G50" s="2"/>
      <c r="H50" s="90"/>
      <c r="K50" s="11"/>
      <c r="L50" s="11"/>
      <c r="N50" s="11"/>
    </row>
    <row r="51">
      <c r="B51" s="14">
        <v>35.0</v>
      </c>
      <c r="C51" s="80">
        <v>0.2202752546290867</v>
      </c>
      <c r="D51" s="82" t="s">
        <v>121</v>
      </c>
      <c r="E51" s="73" t="s">
        <v>132</v>
      </c>
      <c r="F51" s="14" t="s">
        <v>122</v>
      </c>
      <c r="N51" s="82" t="s">
        <v>359</v>
      </c>
    </row>
    <row r="52">
      <c r="B52" s="14">
        <v>36.0</v>
      </c>
      <c r="C52" s="80">
        <v>0.22740020832861774</v>
      </c>
      <c r="D52" s="82" t="s">
        <v>121</v>
      </c>
      <c r="E52" s="73" t="s">
        <v>360</v>
      </c>
      <c r="F52" s="14" t="s">
        <v>122</v>
      </c>
      <c r="L52" s="14" t="s">
        <v>124</v>
      </c>
      <c r="N52" s="82" t="s">
        <v>361</v>
      </c>
    </row>
    <row r="53">
      <c r="B53" s="14">
        <v>37.0</v>
      </c>
      <c r="C53" s="80">
        <v>0.23006395833363058</v>
      </c>
      <c r="D53" s="82" t="s">
        <v>121</v>
      </c>
      <c r="E53" s="73" t="s">
        <v>362</v>
      </c>
      <c r="F53" s="14" t="s">
        <v>122</v>
      </c>
      <c r="L53" s="14" t="s">
        <v>124</v>
      </c>
      <c r="N53" s="82" t="s">
        <v>363</v>
      </c>
    </row>
    <row r="54">
      <c r="B54" s="14">
        <v>38.0</v>
      </c>
      <c r="C54" s="80">
        <v>0.23199577546620276</v>
      </c>
      <c r="D54" s="82" t="s">
        <v>121</v>
      </c>
      <c r="E54" s="73" t="s">
        <v>364</v>
      </c>
      <c r="F54" s="14" t="s">
        <v>122</v>
      </c>
      <c r="L54" s="14" t="s">
        <v>124</v>
      </c>
      <c r="N54" s="82" t="s">
        <v>365</v>
      </c>
    </row>
    <row r="56">
      <c r="B56" s="14">
        <v>39.0</v>
      </c>
      <c r="C56" s="80">
        <v>0.23665699073899304</v>
      </c>
      <c r="D56" s="14" t="s">
        <v>140</v>
      </c>
      <c r="E56" s="73" t="s">
        <v>141</v>
      </c>
      <c r="F56" s="14" t="s">
        <v>122</v>
      </c>
      <c r="N56" s="14" t="s">
        <v>366</v>
      </c>
    </row>
    <row r="57">
      <c r="B57" s="14">
        <v>40.0</v>
      </c>
      <c r="C57" s="80">
        <v>0.23902041666588048</v>
      </c>
      <c r="D57" s="14" t="s">
        <v>143</v>
      </c>
      <c r="E57" s="73" t="s">
        <v>144</v>
      </c>
      <c r="F57" s="14" t="s">
        <v>122</v>
      </c>
      <c r="N57" s="14" t="s">
        <v>366</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101"/>
      <c r="B1" s="43" t="s">
        <v>79</v>
      </c>
      <c r="C1" s="102">
        <v>45301.0</v>
      </c>
      <c r="D1" s="45"/>
      <c r="E1" s="45"/>
      <c r="F1" s="46"/>
      <c r="G1" s="43" t="s">
        <v>80</v>
      </c>
      <c r="H1" s="88" t="s">
        <v>319</v>
      </c>
      <c r="I1" s="48"/>
      <c r="J1" s="48"/>
      <c r="K1" s="48"/>
      <c r="L1" s="48"/>
      <c r="M1" s="48"/>
      <c r="N1" s="49"/>
      <c r="O1" s="47"/>
      <c r="P1" s="48"/>
      <c r="Q1" s="48"/>
      <c r="R1" s="48"/>
      <c r="S1" s="49"/>
    </row>
    <row r="2">
      <c r="A2" s="103"/>
      <c r="B2" s="51" t="s">
        <v>81</v>
      </c>
      <c r="C2" s="52" t="s">
        <v>367</v>
      </c>
      <c r="D2" s="53"/>
      <c r="E2" s="53"/>
      <c r="F2" s="54"/>
      <c r="G2" s="55" t="s">
        <v>82</v>
      </c>
      <c r="H2" s="56" t="s">
        <v>83</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84</v>
      </c>
      <c r="B5" s="60" t="s">
        <v>85</v>
      </c>
      <c r="C5" s="60" t="s">
        <v>86</v>
      </c>
      <c r="D5" s="61"/>
      <c r="E5" s="62" t="s">
        <v>87</v>
      </c>
      <c r="F5" s="62" t="s">
        <v>88</v>
      </c>
      <c r="G5" s="61"/>
      <c r="H5" s="61"/>
      <c r="I5" s="62" t="s">
        <v>89</v>
      </c>
      <c r="J5" s="62" t="s">
        <v>90</v>
      </c>
      <c r="K5" s="63" t="s">
        <v>91</v>
      </c>
      <c r="L5" s="48"/>
      <c r="M5" s="49"/>
      <c r="N5" s="64" t="s">
        <v>92</v>
      </c>
      <c r="O5" s="65" t="s">
        <v>93</v>
      </c>
      <c r="S5" s="66"/>
    </row>
    <row r="6">
      <c r="A6" s="59" t="s">
        <v>94</v>
      </c>
      <c r="B6" s="49"/>
      <c r="C6" s="49"/>
      <c r="D6" s="62" t="s">
        <v>95</v>
      </c>
      <c r="E6" s="62" t="s">
        <v>96</v>
      </c>
      <c r="F6" s="62" t="s">
        <v>97</v>
      </c>
      <c r="G6" s="62" t="s">
        <v>98</v>
      </c>
      <c r="H6" s="62" t="s">
        <v>99</v>
      </c>
      <c r="I6" s="62" t="s">
        <v>100</v>
      </c>
      <c r="J6" s="62" t="s">
        <v>101</v>
      </c>
      <c r="K6" s="62" t="s">
        <v>102</v>
      </c>
      <c r="L6" s="62" t="s">
        <v>103</v>
      </c>
      <c r="M6" s="62" t="s">
        <v>104</v>
      </c>
      <c r="N6" s="49"/>
      <c r="O6" s="48"/>
      <c r="P6" s="48"/>
      <c r="Q6" s="48"/>
      <c r="R6" s="48"/>
      <c r="S6" s="49"/>
    </row>
    <row r="7">
      <c r="A7" s="67"/>
      <c r="B7" s="54"/>
      <c r="C7" s="68" t="s">
        <v>105</v>
      </c>
      <c r="D7" s="2"/>
      <c r="E7" s="2"/>
      <c r="F7" s="2"/>
      <c r="G7" s="2"/>
      <c r="H7" s="2"/>
      <c r="I7" s="2"/>
      <c r="J7" s="2"/>
      <c r="K7" s="2"/>
      <c r="L7" s="2"/>
      <c r="M7" s="2"/>
      <c r="N7" s="69" t="s">
        <v>368</v>
      </c>
    </row>
    <row r="8">
      <c r="A8" s="14" t="s">
        <v>36</v>
      </c>
      <c r="N8" s="14" t="s">
        <v>369</v>
      </c>
    </row>
    <row r="10">
      <c r="B10" s="14">
        <v>41.0</v>
      </c>
      <c r="C10" s="97">
        <v>0.75</v>
      </c>
      <c r="D10" s="14" t="s">
        <v>140</v>
      </c>
      <c r="E10" s="73" t="s">
        <v>141</v>
      </c>
      <c r="F10" s="14" t="s">
        <v>122</v>
      </c>
      <c r="N10" s="14" t="s">
        <v>370</v>
      </c>
    </row>
    <row r="11">
      <c r="B11" s="14">
        <v>42.0</v>
      </c>
      <c r="C11" s="97">
        <v>0.7527777777777778</v>
      </c>
      <c r="D11" s="14" t="s">
        <v>143</v>
      </c>
      <c r="E11" s="73" t="s">
        <v>144</v>
      </c>
      <c r="F11" s="14" t="s">
        <v>122</v>
      </c>
    </row>
    <row r="12">
      <c r="B12" s="14"/>
      <c r="C12" s="80"/>
      <c r="E12" s="98"/>
      <c r="F12" s="14"/>
      <c r="M12" s="14"/>
      <c r="Q12" s="14"/>
      <c r="T12" s="14"/>
    </row>
    <row r="13">
      <c r="B13" s="14">
        <v>43.0</v>
      </c>
      <c r="C13" s="80">
        <v>0.7567131365794921</v>
      </c>
      <c r="D13" s="82" t="s">
        <v>121</v>
      </c>
      <c r="E13" s="98" t="s">
        <v>118</v>
      </c>
      <c r="F13" s="14" t="s">
        <v>122</v>
      </c>
      <c r="N13" s="82" t="s">
        <v>371</v>
      </c>
      <c r="Q13" s="14"/>
      <c r="T13" s="14" t="s">
        <v>123</v>
      </c>
    </row>
    <row r="14">
      <c r="B14" s="14">
        <v>44.0</v>
      </c>
      <c r="C14" s="80">
        <v>0.7583507060189731</v>
      </c>
      <c r="D14" s="82" t="s">
        <v>121</v>
      </c>
      <c r="E14" s="82" t="s">
        <v>325</v>
      </c>
      <c r="F14" s="14" t="s">
        <v>122</v>
      </c>
      <c r="N14" s="82" t="s">
        <v>372</v>
      </c>
      <c r="T14" s="14" t="s">
        <v>125</v>
      </c>
      <c r="U14" s="14" t="s">
        <v>126</v>
      </c>
      <c r="V14" s="14" t="s">
        <v>127</v>
      </c>
      <c r="W14" s="14" t="s">
        <v>128</v>
      </c>
    </row>
    <row r="15">
      <c r="B15" s="14">
        <v>45.0</v>
      </c>
      <c r="C15" s="80">
        <v>0.7601027662021806</v>
      </c>
      <c r="D15" s="82" t="s">
        <v>121</v>
      </c>
      <c r="E15" s="82" t="s">
        <v>373</v>
      </c>
      <c r="F15" s="14" t="s">
        <v>122</v>
      </c>
      <c r="M15" s="14" t="s">
        <v>124</v>
      </c>
      <c r="N15" s="82" t="s">
        <v>374</v>
      </c>
      <c r="T15" s="82">
        <v>12.82</v>
      </c>
      <c r="U15" s="82">
        <v>12.82</v>
      </c>
      <c r="V15" s="82">
        <v>10.26</v>
      </c>
      <c r="W15" s="82">
        <v>7.15</v>
      </c>
    </row>
    <row r="16">
      <c r="B16" s="14">
        <v>46.0</v>
      </c>
      <c r="C16" s="80">
        <v>0.7620630671299295</v>
      </c>
      <c r="D16" s="82" t="s">
        <v>121</v>
      </c>
      <c r="E16" s="82" t="s">
        <v>375</v>
      </c>
      <c r="F16" s="14" t="s">
        <v>122</v>
      </c>
      <c r="G16" s="14"/>
      <c r="M16" s="14" t="s">
        <v>124</v>
      </c>
      <c r="N16" s="82" t="s">
        <v>376</v>
      </c>
      <c r="T16" s="82">
        <v>27.74</v>
      </c>
      <c r="U16" s="82">
        <v>30.41</v>
      </c>
      <c r="V16" s="82">
        <v>20.57</v>
      </c>
      <c r="W16" s="82">
        <v>13.62</v>
      </c>
    </row>
    <row r="17">
      <c r="B17" s="14">
        <v>47.0</v>
      </c>
      <c r="C17" s="80">
        <v>0.7642701967561152</v>
      </c>
      <c r="D17" s="82" t="s">
        <v>121</v>
      </c>
      <c r="E17" s="82" t="s">
        <v>377</v>
      </c>
      <c r="F17" s="14" t="s">
        <v>122</v>
      </c>
      <c r="G17" s="14"/>
      <c r="M17" s="14" t="s">
        <v>124</v>
      </c>
      <c r="N17" s="82" t="s">
        <v>378</v>
      </c>
      <c r="T17" s="82">
        <v>63.03</v>
      </c>
      <c r="U17" s="82">
        <v>65.39</v>
      </c>
      <c r="V17" s="82">
        <v>37.97</v>
      </c>
      <c r="W17" s="82">
        <v>22.67</v>
      </c>
    </row>
    <row r="19">
      <c r="B19" s="14">
        <v>48.0</v>
      </c>
      <c r="C19" s="97">
        <v>0.778425925925926</v>
      </c>
      <c r="D19" s="14" t="s">
        <v>140</v>
      </c>
      <c r="E19" s="73" t="s">
        <v>141</v>
      </c>
      <c r="F19" s="14" t="s">
        <v>122</v>
      </c>
      <c r="N19" s="14" t="s">
        <v>379</v>
      </c>
    </row>
    <row r="20">
      <c r="B20" s="14">
        <v>49.0</v>
      </c>
      <c r="C20" s="97">
        <v>0.7816319444444444</v>
      </c>
      <c r="D20" s="14" t="s">
        <v>143</v>
      </c>
      <c r="E20" s="73" t="s">
        <v>144</v>
      </c>
      <c r="F20" s="14" t="s">
        <v>122</v>
      </c>
    </row>
    <row r="22">
      <c r="B22" s="14">
        <v>50.0</v>
      </c>
      <c r="C22" s="97">
        <v>0.8124189814814815</v>
      </c>
      <c r="D22" s="14" t="s">
        <v>240</v>
      </c>
      <c r="E22" s="73">
        <v>300.0</v>
      </c>
      <c r="F22" s="14" t="s">
        <v>122</v>
      </c>
      <c r="H22" s="14">
        <v>1070.0</v>
      </c>
      <c r="I22" s="14" t="s">
        <v>242</v>
      </c>
      <c r="J22" s="14" t="s">
        <v>380</v>
      </c>
    </row>
    <row r="23">
      <c r="B23" s="14">
        <v>51.0</v>
      </c>
      <c r="C23" s="97">
        <v>0.8234953703703703</v>
      </c>
      <c r="D23" s="14" t="s">
        <v>178</v>
      </c>
      <c r="E23" s="73">
        <v>1800.0</v>
      </c>
      <c r="F23" s="14" t="s">
        <v>122</v>
      </c>
      <c r="H23" s="14">
        <v>1070.0</v>
      </c>
      <c r="I23" s="14" t="s">
        <v>242</v>
      </c>
      <c r="J23" s="14" t="s">
        <v>381</v>
      </c>
      <c r="N23" s="14" t="s">
        <v>382</v>
      </c>
    </row>
    <row r="24">
      <c r="B24" s="14">
        <v>52.0</v>
      </c>
      <c r="C24" s="97">
        <v>0.8458333333333333</v>
      </c>
      <c r="D24" s="14" t="s">
        <v>178</v>
      </c>
      <c r="E24" s="14">
        <v>1800.0</v>
      </c>
      <c r="F24" s="14" t="s">
        <v>122</v>
      </c>
      <c r="H24" s="14">
        <v>1070.0</v>
      </c>
      <c r="I24" s="14" t="s">
        <v>242</v>
      </c>
      <c r="J24" s="14" t="s">
        <v>381</v>
      </c>
      <c r="N24" s="14" t="s">
        <v>247</v>
      </c>
    </row>
    <row r="25">
      <c r="B25" s="14">
        <v>53.0</v>
      </c>
      <c r="C25" s="104">
        <v>0.8681365740740741</v>
      </c>
      <c r="D25" s="14" t="s">
        <v>178</v>
      </c>
      <c r="E25" s="73">
        <v>1800.0</v>
      </c>
      <c r="F25" s="14" t="s">
        <v>122</v>
      </c>
      <c r="H25" s="14">
        <v>1070.0</v>
      </c>
      <c r="I25" s="14" t="s">
        <v>242</v>
      </c>
      <c r="J25" s="14" t="s">
        <v>381</v>
      </c>
      <c r="N25" s="14" t="s">
        <v>275</v>
      </c>
    </row>
    <row r="26">
      <c r="B26" s="14">
        <v>54.0</v>
      </c>
      <c r="C26" s="97">
        <v>0.8905555555555555</v>
      </c>
      <c r="D26" s="14" t="s">
        <v>178</v>
      </c>
      <c r="E26" s="73">
        <v>1800.0</v>
      </c>
      <c r="F26" s="14" t="s">
        <v>122</v>
      </c>
      <c r="H26" s="14">
        <v>1070.0</v>
      </c>
      <c r="I26" s="14" t="s">
        <v>242</v>
      </c>
      <c r="J26" s="14" t="s">
        <v>381</v>
      </c>
      <c r="N26" s="14" t="s">
        <v>277</v>
      </c>
    </row>
    <row r="27">
      <c r="B27" s="14">
        <v>55.0</v>
      </c>
      <c r="C27" s="97"/>
      <c r="D27" s="14" t="s">
        <v>140</v>
      </c>
      <c r="E27" s="73" t="s">
        <v>141</v>
      </c>
      <c r="F27" s="14" t="s">
        <v>122</v>
      </c>
      <c r="H27" s="14"/>
      <c r="N27" s="14"/>
    </row>
    <row r="28">
      <c r="B28" s="14">
        <v>56.0</v>
      </c>
      <c r="C28" s="97"/>
      <c r="D28" s="14" t="s">
        <v>143</v>
      </c>
      <c r="E28" s="73" t="s">
        <v>144</v>
      </c>
      <c r="F28" s="14" t="s">
        <v>122</v>
      </c>
      <c r="H28" s="14"/>
      <c r="N28" s="14" t="s">
        <v>383</v>
      </c>
    </row>
    <row r="29">
      <c r="B29" s="14">
        <v>57.0</v>
      </c>
      <c r="C29" s="97">
        <v>0.9175925925925926</v>
      </c>
      <c r="D29" s="14" t="s">
        <v>178</v>
      </c>
      <c r="E29" s="14">
        <v>1800.0</v>
      </c>
      <c r="F29" s="14" t="s">
        <v>122</v>
      </c>
      <c r="H29" s="14">
        <v>1070.0</v>
      </c>
      <c r="I29" s="14" t="s">
        <v>242</v>
      </c>
      <c r="J29" s="14" t="s">
        <v>384</v>
      </c>
      <c r="N29" s="14" t="s">
        <v>280</v>
      </c>
    </row>
    <row r="30">
      <c r="B30" s="14">
        <v>58.0</v>
      </c>
      <c r="C30" s="97">
        <v>0.9399074074074074</v>
      </c>
      <c r="D30" s="14" t="s">
        <v>178</v>
      </c>
      <c r="E30" s="73">
        <v>1800.0</v>
      </c>
      <c r="F30" s="14" t="s">
        <v>122</v>
      </c>
      <c r="H30" s="14">
        <v>1070.0</v>
      </c>
      <c r="I30" s="14" t="s">
        <v>242</v>
      </c>
      <c r="J30" s="14" t="s">
        <v>385</v>
      </c>
      <c r="N30" s="14" t="s">
        <v>283</v>
      </c>
    </row>
    <row r="31">
      <c r="B31" s="14">
        <v>59.0</v>
      </c>
      <c r="C31" s="97">
        <v>0.9622337962962964</v>
      </c>
      <c r="D31" s="14" t="s">
        <v>178</v>
      </c>
      <c r="E31" s="73">
        <v>1800.0</v>
      </c>
      <c r="F31" s="14" t="s">
        <v>122</v>
      </c>
      <c r="H31" s="14">
        <v>1070.0</v>
      </c>
      <c r="I31" s="14" t="s">
        <v>242</v>
      </c>
      <c r="J31" s="14" t="s">
        <v>386</v>
      </c>
      <c r="N31" s="14" t="s">
        <v>286</v>
      </c>
    </row>
    <row r="33">
      <c r="B33" s="14">
        <v>60.0</v>
      </c>
      <c r="C33" s="97">
        <v>0.9857638888888889</v>
      </c>
      <c r="D33" s="14" t="s">
        <v>387</v>
      </c>
      <c r="E33" s="14" t="s">
        <v>144</v>
      </c>
      <c r="F33" s="14" t="s">
        <v>122</v>
      </c>
    </row>
    <row r="34">
      <c r="B34" s="14">
        <v>61.0</v>
      </c>
      <c r="C34" s="97">
        <v>0.0016782407407407408</v>
      </c>
      <c r="D34" s="14" t="s">
        <v>140</v>
      </c>
      <c r="E34" s="14" t="s">
        <v>141</v>
      </c>
      <c r="F34" s="14" t="s">
        <v>122</v>
      </c>
    </row>
    <row r="36">
      <c r="B36" s="14">
        <v>62.0</v>
      </c>
      <c r="C36" s="97">
        <v>0.0045138888888888885</v>
      </c>
      <c r="D36" s="14" t="s">
        <v>388</v>
      </c>
      <c r="E36" s="14">
        <v>1800.0</v>
      </c>
      <c r="F36" s="14" t="s">
        <v>122</v>
      </c>
      <c r="G36" s="14" t="s">
        <v>389</v>
      </c>
      <c r="H36" s="14">
        <v>1070.0</v>
      </c>
      <c r="I36" s="14" t="s">
        <v>242</v>
      </c>
      <c r="J36" s="14" t="s">
        <v>390</v>
      </c>
      <c r="N36" s="14" t="s">
        <v>382</v>
      </c>
      <c r="O36" s="14" t="s">
        <v>391</v>
      </c>
    </row>
    <row r="37">
      <c r="B37" s="14">
        <v>63.0</v>
      </c>
      <c r="C37" s="97">
        <v>0.027164351851851853</v>
      </c>
      <c r="D37" s="14" t="s">
        <v>388</v>
      </c>
      <c r="E37" s="14">
        <v>1800.0</v>
      </c>
      <c r="F37" s="14" t="s">
        <v>122</v>
      </c>
      <c r="G37" s="14" t="s">
        <v>392</v>
      </c>
      <c r="H37" s="14">
        <v>1070.0</v>
      </c>
      <c r="I37" s="14" t="s">
        <v>242</v>
      </c>
      <c r="J37" s="14" t="s">
        <v>390</v>
      </c>
      <c r="K37" s="14" t="s">
        <v>393</v>
      </c>
      <c r="L37" s="14" t="s">
        <v>394</v>
      </c>
      <c r="N37" s="14" t="s">
        <v>247</v>
      </c>
      <c r="O37" s="14" t="s">
        <v>395</v>
      </c>
    </row>
    <row r="39">
      <c r="B39" s="14">
        <v>64.0</v>
      </c>
      <c r="C39" s="97">
        <v>0.05516203703703704</v>
      </c>
      <c r="D39" s="14" t="s">
        <v>240</v>
      </c>
      <c r="E39" s="14">
        <v>300.0</v>
      </c>
      <c r="F39" s="14" t="s">
        <v>122</v>
      </c>
      <c r="G39" s="14" t="s">
        <v>396</v>
      </c>
      <c r="N39" s="14" t="s">
        <v>397</v>
      </c>
    </row>
    <row r="40">
      <c r="A40" s="93"/>
      <c r="B40" s="94">
        <v>65.0</v>
      </c>
      <c r="C40" s="105">
        <v>0.060474537037037035</v>
      </c>
      <c r="D40" s="94" t="s">
        <v>398</v>
      </c>
      <c r="E40" s="94">
        <v>1800.0</v>
      </c>
      <c r="F40" s="94" t="s">
        <v>122</v>
      </c>
      <c r="G40" s="94" t="s">
        <v>399</v>
      </c>
      <c r="H40" s="93"/>
      <c r="I40" s="93"/>
      <c r="J40" s="93"/>
      <c r="K40" s="93"/>
      <c r="L40" s="93"/>
      <c r="M40" s="93"/>
      <c r="N40" s="94" t="s">
        <v>397</v>
      </c>
      <c r="O40" s="93"/>
      <c r="P40" s="93"/>
      <c r="Q40" s="93"/>
      <c r="R40" s="93"/>
      <c r="S40" s="93"/>
      <c r="T40" s="93"/>
      <c r="U40" s="93"/>
      <c r="V40" s="93"/>
      <c r="W40" s="93"/>
      <c r="X40" s="93"/>
      <c r="Y40" s="93"/>
      <c r="Z40" s="93"/>
      <c r="AA40" s="93"/>
      <c r="AB40" s="93"/>
      <c r="AC40" s="93"/>
    </row>
    <row r="42">
      <c r="B42" s="14">
        <v>66.0</v>
      </c>
      <c r="C42" s="97">
        <v>0.08672453703703703</v>
      </c>
      <c r="D42" s="14" t="s">
        <v>240</v>
      </c>
      <c r="E42" s="14">
        <v>30.0</v>
      </c>
      <c r="F42" s="14" t="s">
        <v>122</v>
      </c>
      <c r="G42" s="14" t="s">
        <v>400</v>
      </c>
      <c r="H42" s="14">
        <v>1070.0</v>
      </c>
      <c r="N42" s="14" t="s">
        <v>401</v>
      </c>
    </row>
    <row r="43">
      <c r="B43" s="14">
        <v>67.0</v>
      </c>
      <c r="C43" s="97">
        <v>0.09034722222222222</v>
      </c>
      <c r="D43" s="14" t="s">
        <v>178</v>
      </c>
      <c r="E43" s="14">
        <v>240.0</v>
      </c>
      <c r="F43" s="14" t="s">
        <v>122</v>
      </c>
      <c r="G43" s="14" t="s">
        <v>402</v>
      </c>
      <c r="H43" s="14">
        <v>1070.0</v>
      </c>
      <c r="L43" s="14" t="s">
        <v>358</v>
      </c>
      <c r="N43" s="14" t="s">
        <v>401</v>
      </c>
    </row>
    <row r="44">
      <c r="B44" s="14">
        <v>68.0</v>
      </c>
      <c r="C44" s="97">
        <v>0.0946875</v>
      </c>
      <c r="D44" s="14" t="s">
        <v>178</v>
      </c>
      <c r="E44" s="14">
        <v>240.0</v>
      </c>
      <c r="F44" s="14" t="s">
        <v>122</v>
      </c>
      <c r="G44" s="14" t="s">
        <v>403</v>
      </c>
      <c r="H44" s="14">
        <v>1070.0</v>
      </c>
      <c r="K44" s="14" t="s">
        <v>404</v>
      </c>
      <c r="N44" s="14" t="s">
        <v>401</v>
      </c>
    </row>
    <row r="45">
      <c r="B45" s="14">
        <v>69.0</v>
      </c>
      <c r="C45" s="97">
        <v>0.09899305555555556</v>
      </c>
      <c r="D45" s="14" t="s">
        <v>178</v>
      </c>
      <c r="E45" s="14">
        <v>240.0</v>
      </c>
      <c r="F45" s="14" t="s">
        <v>122</v>
      </c>
      <c r="G45" s="14" t="s">
        <v>405</v>
      </c>
      <c r="H45" s="14">
        <v>1070.0</v>
      </c>
      <c r="K45" s="14" t="s">
        <v>404</v>
      </c>
      <c r="N45" s="14" t="s">
        <v>401</v>
      </c>
    </row>
    <row r="46">
      <c r="B46" s="14">
        <v>70.0</v>
      </c>
      <c r="C46" s="97">
        <v>0.10474537037037036</v>
      </c>
      <c r="D46" s="14" t="s">
        <v>240</v>
      </c>
      <c r="E46" s="14">
        <v>30.0</v>
      </c>
      <c r="F46" s="14" t="s">
        <v>122</v>
      </c>
      <c r="G46" s="14" t="s">
        <v>406</v>
      </c>
      <c r="H46" s="14">
        <v>1070.0</v>
      </c>
      <c r="N46" s="14" t="s">
        <v>407</v>
      </c>
    </row>
    <row r="47">
      <c r="B47" s="14">
        <v>71.0</v>
      </c>
      <c r="C47" s="97">
        <v>0.10895833333333334</v>
      </c>
      <c r="D47" s="14" t="s">
        <v>178</v>
      </c>
      <c r="E47" s="14">
        <v>240.0</v>
      </c>
      <c r="F47" s="14" t="s">
        <v>122</v>
      </c>
      <c r="G47" s="14" t="s">
        <v>408</v>
      </c>
      <c r="H47" s="14">
        <v>1070.0</v>
      </c>
      <c r="K47" s="14" t="s">
        <v>409</v>
      </c>
      <c r="L47" s="14" t="s">
        <v>410</v>
      </c>
      <c r="N47" s="14" t="s">
        <v>407</v>
      </c>
    </row>
    <row r="48">
      <c r="B48" s="14">
        <v>72.0</v>
      </c>
      <c r="C48" s="97">
        <v>0.11324074074074074</v>
      </c>
      <c r="D48" s="14" t="s">
        <v>178</v>
      </c>
      <c r="E48" s="14">
        <v>240.0</v>
      </c>
      <c r="F48" s="14" t="s">
        <v>122</v>
      </c>
      <c r="G48" s="14" t="s">
        <v>411</v>
      </c>
      <c r="H48" s="14">
        <v>1070.0</v>
      </c>
      <c r="K48" s="14" t="s">
        <v>409</v>
      </c>
      <c r="L48" s="14" t="s">
        <v>410</v>
      </c>
      <c r="N48" s="14" t="s">
        <v>407</v>
      </c>
    </row>
    <row r="49">
      <c r="B49" s="14">
        <v>73.0</v>
      </c>
      <c r="C49" s="97">
        <v>0.11753472222222222</v>
      </c>
      <c r="D49" s="14" t="s">
        <v>178</v>
      </c>
      <c r="E49" s="14">
        <v>240.0</v>
      </c>
      <c r="F49" s="14" t="s">
        <v>122</v>
      </c>
      <c r="G49" s="14" t="s">
        <v>412</v>
      </c>
      <c r="H49" s="14">
        <v>1070.0</v>
      </c>
      <c r="K49" s="14" t="s">
        <v>409</v>
      </c>
      <c r="L49" s="14" t="s">
        <v>410</v>
      </c>
      <c r="N49" s="14" t="s">
        <v>407</v>
      </c>
    </row>
    <row r="51">
      <c r="A51" s="93"/>
      <c r="B51" s="94">
        <v>74.0</v>
      </c>
      <c r="C51" s="105">
        <v>0.12525462962962963</v>
      </c>
      <c r="D51" s="94" t="s">
        <v>413</v>
      </c>
      <c r="E51" s="94" t="s">
        <v>414</v>
      </c>
      <c r="F51" s="94" t="s">
        <v>122</v>
      </c>
      <c r="G51" s="93"/>
      <c r="H51" s="94">
        <v>1070.0</v>
      </c>
      <c r="I51" s="93"/>
      <c r="J51" s="93"/>
      <c r="K51" s="93"/>
      <c r="L51" s="93"/>
      <c r="M51" s="93"/>
      <c r="N51" s="93"/>
      <c r="O51" s="93"/>
      <c r="P51" s="93"/>
      <c r="Q51" s="93"/>
      <c r="R51" s="93"/>
      <c r="S51" s="93"/>
      <c r="T51" s="93"/>
      <c r="U51" s="93"/>
      <c r="V51" s="93"/>
      <c r="W51" s="93"/>
      <c r="X51" s="93"/>
      <c r="Y51" s="93"/>
      <c r="Z51" s="93"/>
      <c r="AA51" s="93"/>
      <c r="AB51" s="93"/>
      <c r="AC51" s="93"/>
    </row>
    <row r="52" ht="16.5" customHeight="1"/>
    <row r="53" ht="16.5" customHeight="1">
      <c r="B53" s="14">
        <v>75.0</v>
      </c>
      <c r="C53" s="97">
        <v>0.13813657407407406</v>
      </c>
      <c r="D53" s="14" t="s">
        <v>415</v>
      </c>
      <c r="E53" s="14" t="s">
        <v>141</v>
      </c>
      <c r="F53" s="14" t="s">
        <v>122</v>
      </c>
      <c r="H53" s="14">
        <v>1070.0</v>
      </c>
      <c r="N53" s="14" t="s">
        <v>416</v>
      </c>
    </row>
    <row r="54" ht="16.5" customHeight="1">
      <c r="B54" s="14">
        <v>76.0</v>
      </c>
      <c r="C54" s="97">
        <v>0.14146990740740742</v>
      </c>
      <c r="D54" s="14" t="s">
        <v>143</v>
      </c>
      <c r="E54" s="14" t="s">
        <v>144</v>
      </c>
      <c r="F54" s="14" t="s">
        <v>122</v>
      </c>
      <c r="H54" s="14">
        <v>1070.0</v>
      </c>
      <c r="N54" s="14" t="s">
        <v>416</v>
      </c>
    </row>
    <row r="55" ht="16.5" customHeight="1">
      <c r="B55" s="14">
        <v>77.0</v>
      </c>
      <c r="C55" s="97">
        <v>0.14385416666666667</v>
      </c>
      <c r="D55" s="14" t="s">
        <v>240</v>
      </c>
      <c r="E55" s="14">
        <v>30.0</v>
      </c>
      <c r="F55" s="14" t="s">
        <v>122</v>
      </c>
      <c r="G55" s="14" t="s">
        <v>417</v>
      </c>
      <c r="H55" s="14">
        <v>1070.0</v>
      </c>
      <c r="N55" s="14" t="s">
        <v>418</v>
      </c>
    </row>
    <row r="56">
      <c r="B56" s="14">
        <v>78.0</v>
      </c>
      <c r="C56" s="97">
        <v>0.14957175925925925</v>
      </c>
      <c r="D56" s="14" t="s">
        <v>178</v>
      </c>
      <c r="E56" s="14">
        <v>240.0</v>
      </c>
      <c r="F56" s="14" t="s">
        <v>122</v>
      </c>
      <c r="H56" s="14">
        <v>1070.0</v>
      </c>
      <c r="K56" s="14" t="s">
        <v>409</v>
      </c>
      <c r="N56" s="14" t="s">
        <v>418</v>
      </c>
    </row>
    <row r="57">
      <c r="B57" s="14">
        <v>79.0</v>
      </c>
      <c r="C57" s="97">
        <v>0.15388888888888888</v>
      </c>
      <c r="D57" s="14" t="s">
        <v>178</v>
      </c>
      <c r="E57" s="14">
        <v>240.0</v>
      </c>
      <c r="F57" s="14" t="s">
        <v>122</v>
      </c>
      <c r="H57" s="14">
        <v>1070.0</v>
      </c>
      <c r="K57" s="14" t="s">
        <v>409</v>
      </c>
      <c r="N57" s="14" t="s">
        <v>418</v>
      </c>
    </row>
    <row r="58">
      <c r="B58" s="14">
        <v>80.0</v>
      </c>
      <c r="C58" s="97">
        <v>0.15819444444444444</v>
      </c>
      <c r="D58" s="14" t="s">
        <v>178</v>
      </c>
      <c r="E58" s="14">
        <v>240.0</v>
      </c>
      <c r="F58" s="14" t="s">
        <v>122</v>
      </c>
      <c r="H58" s="14">
        <v>1070.0</v>
      </c>
      <c r="L58" s="14" t="s">
        <v>419</v>
      </c>
      <c r="N58" s="14" t="s">
        <v>418</v>
      </c>
    </row>
    <row r="59">
      <c r="B59" s="14"/>
      <c r="C59" s="97"/>
      <c r="D59" s="14"/>
      <c r="E59" s="14"/>
      <c r="F59" s="14"/>
      <c r="G59" s="14"/>
      <c r="H59" s="14"/>
      <c r="N59" s="14"/>
      <c r="O59" s="14"/>
    </row>
    <row r="60">
      <c r="B60" s="14">
        <v>81.0</v>
      </c>
      <c r="C60" s="97">
        <v>0.16328703703703704</v>
      </c>
      <c r="D60" s="14" t="s">
        <v>240</v>
      </c>
      <c r="E60" s="14">
        <v>30.0</v>
      </c>
      <c r="F60" s="14" t="s">
        <v>122</v>
      </c>
      <c r="G60" s="14" t="s">
        <v>420</v>
      </c>
      <c r="H60" s="14">
        <v>1070.0</v>
      </c>
      <c r="N60" s="14" t="s">
        <v>421</v>
      </c>
      <c r="O60" s="14" t="s">
        <v>181</v>
      </c>
    </row>
    <row r="61">
      <c r="B61" s="14">
        <v>82.0</v>
      </c>
      <c r="C61" s="97">
        <v>0.16668981481481482</v>
      </c>
      <c r="D61" s="14" t="s">
        <v>240</v>
      </c>
      <c r="E61" s="14">
        <v>30.0</v>
      </c>
      <c r="F61" s="14" t="s">
        <v>122</v>
      </c>
      <c r="H61" s="14">
        <v>1070.0</v>
      </c>
      <c r="N61" s="14" t="s">
        <v>422</v>
      </c>
      <c r="O61" s="14" t="s">
        <v>181</v>
      </c>
    </row>
    <row r="62">
      <c r="B62" s="14">
        <v>83.0</v>
      </c>
      <c r="C62" s="97">
        <v>0.16994212962962962</v>
      </c>
      <c r="D62" s="14" t="s">
        <v>240</v>
      </c>
      <c r="E62" s="14">
        <v>30.0</v>
      </c>
      <c r="F62" s="14" t="s">
        <v>122</v>
      </c>
      <c r="H62" s="14">
        <v>1070.0</v>
      </c>
      <c r="N62" s="14" t="s">
        <v>422</v>
      </c>
    </row>
    <row r="63">
      <c r="B63" s="14">
        <v>84.0</v>
      </c>
      <c r="C63" s="97">
        <v>0.17372685185185185</v>
      </c>
      <c r="D63" s="14" t="s">
        <v>178</v>
      </c>
      <c r="E63" s="14">
        <v>240.0</v>
      </c>
      <c r="F63" s="14" t="s">
        <v>122</v>
      </c>
      <c r="H63" s="14">
        <v>1070.0</v>
      </c>
      <c r="K63" s="14" t="s">
        <v>423</v>
      </c>
      <c r="L63" s="14" t="s">
        <v>358</v>
      </c>
      <c r="N63" s="14" t="s">
        <v>422</v>
      </c>
    </row>
    <row r="64">
      <c r="B64" s="14">
        <v>85.0</v>
      </c>
      <c r="C64" s="97">
        <v>0.17835648148148148</v>
      </c>
      <c r="D64" s="14" t="s">
        <v>178</v>
      </c>
      <c r="E64" s="14">
        <v>240.0</v>
      </c>
      <c r="F64" s="14" t="s">
        <v>122</v>
      </c>
      <c r="H64" s="14">
        <v>1070.0</v>
      </c>
      <c r="K64" s="14" t="s">
        <v>409</v>
      </c>
      <c r="L64" s="14" t="s">
        <v>410</v>
      </c>
      <c r="N64" s="14" t="s">
        <v>422</v>
      </c>
    </row>
    <row r="65">
      <c r="B65" s="14">
        <v>86.0</v>
      </c>
      <c r="C65" s="97">
        <v>0.18261574074074075</v>
      </c>
      <c r="D65" s="14" t="s">
        <v>178</v>
      </c>
      <c r="E65" s="14">
        <v>240.0</v>
      </c>
      <c r="F65" s="14" t="s">
        <v>122</v>
      </c>
      <c r="H65" s="14">
        <v>1070.0</v>
      </c>
      <c r="K65" s="14" t="s">
        <v>409</v>
      </c>
      <c r="L65" s="14"/>
      <c r="N65" s="14" t="s">
        <v>422</v>
      </c>
    </row>
    <row r="68">
      <c r="B68" s="14"/>
      <c r="D68" s="14" t="s">
        <v>316</v>
      </c>
    </row>
    <row r="69">
      <c r="A69" s="93"/>
      <c r="B69" s="94">
        <v>87.0</v>
      </c>
      <c r="C69" s="105">
        <v>0.19451388888888888</v>
      </c>
      <c r="D69" s="99" t="s">
        <v>143</v>
      </c>
      <c r="E69" s="100" t="s">
        <v>144</v>
      </c>
      <c r="F69" s="99" t="s">
        <v>122</v>
      </c>
      <c r="G69" s="99"/>
      <c r="H69" s="106">
        <v>1070.0</v>
      </c>
      <c r="I69" s="99"/>
      <c r="J69" s="99"/>
      <c r="K69" s="99"/>
      <c r="L69" s="99"/>
      <c r="M69" s="99"/>
      <c r="N69" s="99" t="s">
        <v>188</v>
      </c>
      <c r="O69" s="93"/>
      <c r="P69" s="93"/>
      <c r="Q69" s="93"/>
      <c r="R69" s="93"/>
      <c r="S69" s="93"/>
      <c r="T69" s="93"/>
      <c r="U69" s="93"/>
      <c r="V69" s="93"/>
      <c r="W69" s="93"/>
      <c r="X69" s="93"/>
      <c r="Y69" s="93"/>
      <c r="Z69" s="93"/>
      <c r="AA69" s="93"/>
      <c r="AB69" s="93"/>
      <c r="AC69" s="93"/>
    </row>
    <row r="70">
      <c r="A70" s="93"/>
      <c r="B70" s="94">
        <v>88.0</v>
      </c>
      <c r="C70" s="105">
        <v>0.1973611111111111</v>
      </c>
      <c r="D70" s="99" t="s">
        <v>143</v>
      </c>
      <c r="E70" s="100" t="s">
        <v>144</v>
      </c>
      <c r="F70" s="99" t="s">
        <v>122</v>
      </c>
      <c r="G70" s="99"/>
      <c r="H70" s="106">
        <v>1070.0</v>
      </c>
      <c r="I70" s="99"/>
      <c r="J70" s="99"/>
      <c r="K70" s="99"/>
      <c r="L70" s="99"/>
      <c r="M70" s="99"/>
      <c r="N70" s="99" t="s">
        <v>190</v>
      </c>
      <c r="O70" s="93"/>
      <c r="P70" s="93"/>
      <c r="Q70" s="93"/>
      <c r="R70" s="93"/>
      <c r="S70" s="93"/>
      <c r="T70" s="93"/>
      <c r="U70" s="93"/>
      <c r="V70" s="93"/>
      <c r="W70" s="93"/>
      <c r="X70" s="93"/>
      <c r="Y70" s="93"/>
      <c r="Z70" s="93"/>
      <c r="AA70" s="93"/>
      <c r="AB70" s="93"/>
      <c r="AC70" s="93"/>
    </row>
    <row r="71">
      <c r="A71" s="93"/>
      <c r="B71" s="94">
        <v>89.0</v>
      </c>
      <c r="C71" s="105">
        <v>0.2017824074074074</v>
      </c>
      <c r="D71" s="99" t="s">
        <v>143</v>
      </c>
      <c r="E71" s="100" t="s">
        <v>144</v>
      </c>
      <c r="F71" s="99" t="s">
        <v>122</v>
      </c>
      <c r="G71" s="99"/>
      <c r="H71" s="106">
        <v>1070.0</v>
      </c>
      <c r="I71" s="99"/>
      <c r="J71" s="99"/>
      <c r="K71" s="99"/>
      <c r="L71" s="99"/>
      <c r="M71" s="99"/>
      <c r="N71" s="99" t="s">
        <v>191</v>
      </c>
      <c r="O71" s="93"/>
      <c r="P71" s="93"/>
      <c r="Q71" s="93"/>
      <c r="R71" s="93"/>
      <c r="S71" s="93"/>
      <c r="T71" s="93"/>
      <c r="U71" s="93"/>
      <c r="V71" s="93"/>
      <c r="W71" s="93"/>
      <c r="X71" s="93"/>
      <c r="Y71" s="93"/>
      <c r="Z71" s="93"/>
      <c r="AA71" s="93"/>
      <c r="AB71" s="93"/>
      <c r="AC71" s="93"/>
    </row>
    <row r="72">
      <c r="A72" s="93"/>
      <c r="B72" s="94">
        <v>90.0</v>
      </c>
      <c r="C72" s="105">
        <v>0.20460648148148147</v>
      </c>
      <c r="D72" s="99" t="s">
        <v>143</v>
      </c>
      <c r="E72" s="100" t="s">
        <v>144</v>
      </c>
      <c r="F72" s="99" t="s">
        <v>122</v>
      </c>
      <c r="G72" s="99"/>
      <c r="H72" s="106">
        <v>1070.0</v>
      </c>
      <c r="I72" s="99"/>
      <c r="J72" s="99"/>
      <c r="K72" s="99"/>
      <c r="L72" s="99"/>
      <c r="M72" s="99"/>
      <c r="N72" s="99" t="s">
        <v>192</v>
      </c>
      <c r="O72" s="93"/>
      <c r="P72" s="93"/>
      <c r="Q72" s="93"/>
      <c r="R72" s="93"/>
      <c r="S72" s="93"/>
      <c r="T72" s="93"/>
      <c r="U72" s="93"/>
      <c r="V72" s="93"/>
      <c r="W72" s="93"/>
      <c r="X72" s="93"/>
      <c r="Y72" s="93"/>
      <c r="Z72" s="93"/>
      <c r="AA72" s="93"/>
      <c r="AB72" s="93"/>
      <c r="AC72" s="93"/>
    </row>
    <row r="73">
      <c r="A73" s="93"/>
      <c r="B73" s="94">
        <v>91.0</v>
      </c>
      <c r="C73" s="105">
        <v>0.20766203703703703</v>
      </c>
      <c r="D73" s="99" t="s">
        <v>143</v>
      </c>
      <c r="E73" s="100" t="s">
        <v>144</v>
      </c>
      <c r="F73" s="99" t="s">
        <v>122</v>
      </c>
      <c r="G73" s="99"/>
      <c r="H73" s="106">
        <v>1070.0</v>
      </c>
      <c r="I73" s="99"/>
      <c r="J73" s="99"/>
      <c r="K73" s="99"/>
      <c r="L73" s="99"/>
      <c r="M73" s="99"/>
      <c r="N73" s="99" t="s">
        <v>193</v>
      </c>
      <c r="O73" s="93"/>
      <c r="P73" s="93"/>
      <c r="Q73" s="93"/>
      <c r="R73" s="93"/>
      <c r="S73" s="93"/>
      <c r="T73" s="93"/>
      <c r="U73" s="93"/>
      <c r="V73" s="93"/>
      <c r="W73" s="93"/>
      <c r="X73" s="93"/>
      <c r="Y73" s="93"/>
      <c r="Z73" s="93"/>
      <c r="AA73" s="93"/>
      <c r="AB73" s="93"/>
      <c r="AC73" s="93"/>
    </row>
    <row r="74">
      <c r="A74" s="93"/>
      <c r="B74" s="94">
        <v>92.0</v>
      </c>
      <c r="C74" s="105">
        <v>0.21050925925925926</v>
      </c>
      <c r="D74" s="99" t="s">
        <v>143</v>
      </c>
      <c r="E74" s="100" t="s">
        <v>144</v>
      </c>
      <c r="F74" s="99" t="s">
        <v>122</v>
      </c>
      <c r="G74" s="99"/>
      <c r="H74" s="106">
        <v>1070.0</v>
      </c>
      <c r="I74" s="99"/>
      <c r="J74" s="99"/>
      <c r="K74" s="99"/>
      <c r="L74" s="99"/>
      <c r="M74" s="99"/>
      <c r="N74" s="99" t="s">
        <v>194</v>
      </c>
      <c r="O74" s="93"/>
      <c r="P74" s="93"/>
      <c r="Q74" s="93"/>
      <c r="R74" s="93"/>
      <c r="S74" s="93"/>
      <c r="T74" s="93"/>
      <c r="U74" s="93"/>
      <c r="V74" s="93"/>
      <c r="W74" s="93"/>
      <c r="X74" s="93"/>
      <c r="Y74" s="93"/>
      <c r="Z74" s="93"/>
      <c r="AA74" s="93"/>
      <c r="AB74" s="93"/>
      <c r="AC74" s="93"/>
    </row>
    <row r="75">
      <c r="A75" s="93"/>
      <c r="B75" s="94">
        <v>93.0</v>
      </c>
      <c r="C75" s="105">
        <v>0.2134837962962963</v>
      </c>
      <c r="D75" s="99" t="s">
        <v>143</v>
      </c>
      <c r="E75" s="100" t="s">
        <v>144</v>
      </c>
      <c r="F75" s="99" t="s">
        <v>122</v>
      </c>
      <c r="G75" s="99"/>
      <c r="H75" s="106">
        <v>1070.0</v>
      </c>
      <c r="I75" s="99"/>
      <c r="J75" s="99"/>
      <c r="K75" s="99"/>
      <c r="L75" s="99"/>
      <c r="M75" s="99"/>
      <c r="N75" s="99" t="s">
        <v>195</v>
      </c>
      <c r="O75" s="93"/>
      <c r="P75" s="93"/>
      <c r="Q75" s="93"/>
      <c r="R75" s="93"/>
      <c r="S75" s="93"/>
      <c r="T75" s="93"/>
      <c r="U75" s="93"/>
      <c r="V75" s="93"/>
      <c r="W75" s="93"/>
      <c r="X75" s="93"/>
      <c r="Y75" s="93"/>
      <c r="Z75" s="93"/>
      <c r="AA75" s="93"/>
      <c r="AB75" s="93"/>
      <c r="AC75" s="93"/>
    </row>
    <row r="76">
      <c r="A76" s="93"/>
      <c r="B76" s="94">
        <v>94.0</v>
      </c>
      <c r="C76" s="105">
        <v>0.21641203703703704</v>
      </c>
      <c r="D76" s="99" t="s">
        <v>143</v>
      </c>
      <c r="E76" s="100" t="s">
        <v>144</v>
      </c>
      <c r="F76" s="99" t="s">
        <v>122</v>
      </c>
      <c r="G76" s="99"/>
      <c r="H76" s="106">
        <v>1070.0</v>
      </c>
      <c r="I76" s="99"/>
      <c r="J76" s="99"/>
      <c r="K76" s="99"/>
      <c r="L76" s="99"/>
      <c r="M76" s="99"/>
      <c r="N76" s="99" t="s">
        <v>196</v>
      </c>
      <c r="O76" s="93"/>
      <c r="P76" s="93"/>
      <c r="Q76" s="93"/>
      <c r="R76" s="93"/>
      <c r="S76" s="93"/>
      <c r="T76" s="93"/>
      <c r="U76" s="93"/>
      <c r="V76" s="93"/>
      <c r="W76" s="93"/>
      <c r="X76" s="93"/>
      <c r="Y76" s="93"/>
      <c r="Z76" s="93"/>
      <c r="AA76" s="93"/>
      <c r="AB76" s="93"/>
      <c r="AC76" s="93"/>
    </row>
    <row r="77">
      <c r="A77" s="93"/>
      <c r="B77" s="94">
        <v>95.0</v>
      </c>
      <c r="C77" s="105">
        <v>0.22002314814814813</v>
      </c>
      <c r="D77" s="94" t="s">
        <v>143</v>
      </c>
      <c r="E77" s="96" t="s">
        <v>144</v>
      </c>
      <c r="F77" s="94" t="s">
        <v>122</v>
      </c>
      <c r="G77" s="93"/>
      <c r="H77" s="106">
        <v>1070.0</v>
      </c>
      <c r="I77" s="93"/>
      <c r="J77" s="93"/>
      <c r="K77" s="93"/>
      <c r="L77" s="93"/>
      <c r="M77" s="93"/>
      <c r="N77" s="94" t="s">
        <v>145</v>
      </c>
      <c r="O77" s="93"/>
      <c r="P77" s="93"/>
      <c r="Q77" s="93"/>
      <c r="R77" s="93"/>
      <c r="S77" s="93"/>
      <c r="T77" s="93"/>
      <c r="U77" s="93"/>
      <c r="V77" s="93"/>
      <c r="W77" s="93"/>
      <c r="X77" s="93"/>
      <c r="Y77" s="93"/>
      <c r="Z77" s="93"/>
      <c r="AA77" s="93"/>
      <c r="AB77" s="93"/>
      <c r="AC77" s="93"/>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79</v>
      </c>
      <c r="C1" s="102">
        <v>45332.0</v>
      </c>
      <c r="D1" s="45"/>
      <c r="E1" s="45"/>
      <c r="F1" s="46"/>
      <c r="G1" s="43" t="s">
        <v>80</v>
      </c>
      <c r="H1" s="88" t="s">
        <v>424</v>
      </c>
      <c r="I1" s="48"/>
      <c r="J1" s="48"/>
      <c r="K1" s="48"/>
      <c r="L1" s="48"/>
      <c r="M1" s="48"/>
      <c r="N1" s="49"/>
      <c r="O1" s="47"/>
      <c r="P1" s="48"/>
      <c r="Q1" s="48"/>
      <c r="R1" s="48"/>
      <c r="S1" s="49"/>
    </row>
    <row r="2">
      <c r="A2" s="50"/>
      <c r="B2" s="51" t="s">
        <v>81</v>
      </c>
      <c r="C2" s="52" t="s">
        <v>367</v>
      </c>
      <c r="D2" s="53"/>
      <c r="E2" s="53"/>
      <c r="F2" s="54"/>
      <c r="G2" s="55" t="s">
        <v>82</v>
      </c>
      <c r="H2" s="56" t="s">
        <v>83</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84</v>
      </c>
      <c r="B5" s="60" t="s">
        <v>85</v>
      </c>
      <c r="C5" s="60" t="s">
        <v>86</v>
      </c>
      <c r="D5" s="61"/>
      <c r="E5" s="62" t="s">
        <v>87</v>
      </c>
      <c r="F5" s="62" t="s">
        <v>88</v>
      </c>
      <c r="G5" s="61"/>
      <c r="H5" s="61"/>
      <c r="I5" s="62" t="s">
        <v>89</v>
      </c>
      <c r="J5" s="62" t="s">
        <v>90</v>
      </c>
      <c r="K5" s="63" t="s">
        <v>91</v>
      </c>
      <c r="L5" s="48"/>
      <c r="M5" s="49"/>
      <c r="N5" s="64" t="s">
        <v>92</v>
      </c>
      <c r="O5" s="65" t="s">
        <v>93</v>
      </c>
      <c r="S5" s="66"/>
    </row>
    <row r="6">
      <c r="A6" s="59" t="s">
        <v>94</v>
      </c>
      <c r="B6" s="49"/>
      <c r="C6" s="49"/>
      <c r="D6" s="62" t="s">
        <v>95</v>
      </c>
      <c r="E6" s="62" t="s">
        <v>96</v>
      </c>
      <c r="F6" s="62" t="s">
        <v>97</v>
      </c>
      <c r="G6" s="62" t="s">
        <v>98</v>
      </c>
      <c r="H6" s="62" t="s">
        <v>99</v>
      </c>
      <c r="I6" s="62" t="s">
        <v>100</v>
      </c>
      <c r="J6" s="62" t="s">
        <v>101</v>
      </c>
      <c r="K6" s="62" t="s">
        <v>102</v>
      </c>
      <c r="L6" s="62" t="s">
        <v>103</v>
      </c>
      <c r="M6" s="62" t="s">
        <v>104</v>
      </c>
      <c r="N6" s="49"/>
      <c r="O6" s="48"/>
      <c r="P6" s="48"/>
      <c r="Q6" s="48"/>
      <c r="R6" s="48"/>
      <c r="S6" s="49"/>
    </row>
    <row r="7">
      <c r="A7" s="67"/>
      <c r="B7" s="54"/>
      <c r="C7" s="68" t="s">
        <v>105</v>
      </c>
      <c r="D7" s="2"/>
      <c r="E7" s="2"/>
      <c r="F7" s="2"/>
      <c r="G7" s="2"/>
      <c r="H7" s="2"/>
      <c r="I7" s="2"/>
      <c r="J7" s="2"/>
      <c r="K7" s="2"/>
      <c r="L7" s="2"/>
      <c r="M7" s="2"/>
      <c r="N7" s="69" t="s">
        <v>425</v>
      </c>
    </row>
    <row r="8">
      <c r="A8" s="14" t="s">
        <v>36</v>
      </c>
      <c r="B8" s="14">
        <v>1.0</v>
      </c>
      <c r="D8" s="14" t="s">
        <v>146</v>
      </c>
      <c r="E8" s="14">
        <v>0.0</v>
      </c>
      <c r="F8" s="14" t="s">
        <v>122</v>
      </c>
      <c r="N8" s="14" t="s">
        <v>426</v>
      </c>
    </row>
    <row r="10">
      <c r="B10" s="14">
        <v>2.0</v>
      </c>
      <c r="C10" s="97">
        <v>0.00787037037037037</v>
      </c>
      <c r="D10" s="14" t="s">
        <v>427</v>
      </c>
      <c r="E10" s="14">
        <v>30.0</v>
      </c>
      <c r="F10" s="14" t="s">
        <v>122</v>
      </c>
      <c r="G10" s="14" t="s">
        <v>428</v>
      </c>
      <c r="H10" s="14">
        <v>1070.0</v>
      </c>
      <c r="N10" s="14" t="s">
        <v>429</v>
      </c>
    </row>
    <row r="11">
      <c r="B11" s="14">
        <v>3.0</v>
      </c>
      <c r="C11" s="97">
        <v>0.010636574074074074</v>
      </c>
      <c r="D11" s="14" t="s">
        <v>143</v>
      </c>
      <c r="E11" s="14" t="s">
        <v>144</v>
      </c>
      <c r="F11" s="14" t="s">
        <v>122</v>
      </c>
      <c r="H11" s="14">
        <v>1070.0</v>
      </c>
      <c r="N11" s="14" t="s">
        <v>430</v>
      </c>
    </row>
    <row r="12">
      <c r="B12" s="14">
        <v>4.0</v>
      </c>
      <c r="C12" s="97">
        <v>0.013495370370370371</v>
      </c>
      <c r="D12" s="14" t="s">
        <v>415</v>
      </c>
      <c r="E12" s="14" t="s">
        <v>141</v>
      </c>
      <c r="F12" s="14" t="s">
        <v>122</v>
      </c>
      <c r="H12" s="14">
        <v>1070.0</v>
      </c>
      <c r="N12" s="14" t="s">
        <v>430</v>
      </c>
    </row>
    <row r="13">
      <c r="B13" s="14">
        <v>5.0</v>
      </c>
      <c r="C13" s="97">
        <v>0.017002314814814814</v>
      </c>
      <c r="D13" s="14" t="s">
        <v>178</v>
      </c>
      <c r="E13" s="14">
        <v>240.0</v>
      </c>
      <c r="F13" s="14" t="s">
        <v>122</v>
      </c>
      <c r="G13" s="14" t="s">
        <v>431</v>
      </c>
      <c r="H13" s="14">
        <v>1070.0</v>
      </c>
      <c r="K13" s="14" t="s">
        <v>423</v>
      </c>
      <c r="L13" s="14" t="s">
        <v>432</v>
      </c>
      <c r="N13" s="14" t="s">
        <v>429</v>
      </c>
    </row>
    <row r="14">
      <c r="B14" s="14">
        <v>6.0</v>
      </c>
      <c r="C14" s="97">
        <v>0.02244212962962963</v>
      </c>
      <c r="D14" s="14" t="s">
        <v>178</v>
      </c>
      <c r="E14" s="14">
        <v>240.0</v>
      </c>
      <c r="F14" s="14" t="s">
        <v>122</v>
      </c>
      <c r="H14" s="14">
        <v>1070.0</v>
      </c>
      <c r="K14" s="14" t="s">
        <v>409</v>
      </c>
      <c r="L14" s="14" t="s">
        <v>419</v>
      </c>
      <c r="N14" s="14" t="s">
        <v>429</v>
      </c>
    </row>
    <row r="15">
      <c r="B15" s="14">
        <v>7.0</v>
      </c>
      <c r="C15" s="97">
        <v>0.026817129629629628</v>
      </c>
      <c r="D15" s="14" t="s">
        <v>178</v>
      </c>
      <c r="E15" s="14">
        <v>240.0</v>
      </c>
      <c r="F15" s="14" t="s">
        <v>122</v>
      </c>
      <c r="G15" s="14" t="s">
        <v>433</v>
      </c>
      <c r="H15" s="14">
        <v>1070.0</v>
      </c>
      <c r="K15" s="14" t="s">
        <v>404</v>
      </c>
      <c r="L15" s="14" t="s">
        <v>419</v>
      </c>
      <c r="N15" s="14" t="s">
        <v>429</v>
      </c>
    </row>
    <row r="17">
      <c r="B17" s="14">
        <v>8.0</v>
      </c>
      <c r="C17" s="97">
        <v>0.03116898148148148</v>
      </c>
      <c r="D17" s="14" t="s">
        <v>240</v>
      </c>
      <c r="E17" s="14">
        <v>30.0</v>
      </c>
      <c r="F17" s="14" t="s">
        <v>122</v>
      </c>
      <c r="G17" s="14" t="s">
        <v>434</v>
      </c>
      <c r="H17" s="14">
        <v>1070.0</v>
      </c>
      <c r="N17" s="14" t="s">
        <v>435</v>
      </c>
    </row>
    <row r="18">
      <c r="B18" s="14">
        <v>9.0</v>
      </c>
      <c r="C18" s="97">
        <v>0.0352662037037037</v>
      </c>
      <c r="D18" s="14" t="s">
        <v>178</v>
      </c>
      <c r="E18" s="14">
        <v>240.0</v>
      </c>
      <c r="F18" s="14" t="s">
        <v>122</v>
      </c>
      <c r="G18" s="14" t="s">
        <v>436</v>
      </c>
      <c r="H18" s="14">
        <v>1070.0</v>
      </c>
      <c r="K18" s="14" t="s">
        <v>437</v>
      </c>
      <c r="N18" s="14" t="s">
        <v>435</v>
      </c>
    </row>
    <row r="19">
      <c r="B19" s="14">
        <v>10.0</v>
      </c>
      <c r="C19" s="97">
        <v>0.03951388888888889</v>
      </c>
      <c r="D19" s="14" t="s">
        <v>178</v>
      </c>
      <c r="E19" s="14">
        <v>240.0</v>
      </c>
      <c r="F19" s="14" t="s">
        <v>122</v>
      </c>
      <c r="G19" s="14" t="s">
        <v>438</v>
      </c>
      <c r="H19" s="14">
        <v>1070.0</v>
      </c>
      <c r="K19" s="14" t="s">
        <v>404</v>
      </c>
      <c r="L19" s="14" t="s">
        <v>410</v>
      </c>
      <c r="N19" s="14" t="s">
        <v>435</v>
      </c>
    </row>
    <row r="20">
      <c r="B20" s="14">
        <v>11.0</v>
      </c>
      <c r="C20" s="97">
        <v>0.043854166666666666</v>
      </c>
      <c r="D20" s="14" t="s">
        <v>178</v>
      </c>
      <c r="E20" s="14">
        <v>240.0</v>
      </c>
      <c r="F20" s="14" t="s">
        <v>122</v>
      </c>
      <c r="G20" s="14" t="s">
        <v>439</v>
      </c>
      <c r="H20" s="14">
        <v>1070.0</v>
      </c>
      <c r="L20" s="14" t="s">
        <v>410</v>
      </c>
      <c r="N20" s="14" t="s">
        <v>435</v>
      </c>
    </row>
    <row r="22">
      <c r="B22" s="14">
        <v>12.0</v>
      </c>
      <c r="C22" s="97">
        <v>0.04612268518518518</v>
      </c>
      <c r="D22" s="14" t="s">
        <v>240</v>
      </c>
      <c r="E22" s="14">
        <v>30.0</v>
      </c>
      <c r="F22" s="14" t="s">
        <v>122</v>
      </c>
      <c r="G22" s="14" t="s">
        <v>440</v>
      </c>
      <c r="H22" s="14">
        <v>1070.0</v>
      </c>
      <c r="N22" s="14" t="s">
        <v>441</v>
      </c>
    </row>
    <row r="23">
      <c r="B23" s="14">
        <v>13.0</v>
      </c>
      <c r="C23" s="97">
        <v>0.05269675925925926</v>
      </c>
      <c r="D23" s="14" t="s">
        <v>178</v>
      </c>
      <c r="E23" s="14">
        <v>240.0</v>
      </c>
      <c r="F23" s="14" t="s">
        <v>122</v>
      </c>
      <c r="G23" s="14" t="s">
        <v>442</v>
      </c>
      <c r="H23" s="14">
        <v>1070.0</v>
      </c>
      <c r="K23" s="14" t="s">
        <v>443</v>
      </c>
      <c r="L23" s="14" t="s">
        <v>444</v>
      </c>
      <c r="N23" s="14" t="s">
        <v>441</v>
      </c>
    </row>
    <row r="24">
      <c r="B24" s="14">
        <v>14.0</v>
      </c>
      <c r="C24" s="97">
        <v>0.05747685185185185</v>
      </c>
      <c r="D24" s="14" t="s">
        <v>178</v>
      </c>
      <c r="E24" s="14">
        <v>240.0</v>
      </c>
      <c r="F24" s="14" t="s">
        <v>122</v>
      </c>
      <c r="G24" s="14" t="s">
        <v>445</v>
      </c>
      <c r="H24" s="14">
        <v>1070.0</v>
      </c>
      <c r="K24" s="14" t="s">
        <v>446</v>
      </c>
      <c r="L24" s="14" t="s">
        <v>419</v>
      </c>
      <c r="N24" s="14" t="s">
        <v>441</v>
      </c>
    </row>
    <row r="25">
      <c r="B25" s="14">
        <v>15.0</v>
      </c>
      <c r="C25" s="97">
        <v>0.061875</v>
      </c>
      <c r="D25" s="14" t="s">
        <v>178</v>
      </c>
      <c r="E25" s="14">
        <v>240.0</v>
      </c>
      <c r="F25" s="14" t="s">
        <v>122</v>
      </c>
      <c r="G25" s="14" t="s">
        <v>447</v>
      </c>
      <c r="H25" s="14">
        <v>1070.0</v>
      </c>
      <c r="K25" s="14" t="s">
        <v>448</v>
      </c>
      <c r="N25" s="14" t="s">
        <v>441</v>
      </c>
    </row>
    <row r="27">
      <c r="A27" s="14" t="s">
        <v>449</v>
      </c>
    </row>
    <row r="28">
      <c r="B28" s="14">
        <v>16.0</v>
      </c>
      <c r="C28" s="97">
        <v>0.11878472222222222</v>
      </c>
      <c r="D28" s="14" t="s">
        <v>415</v>
      </c>
      <c r="E28" s="14" t="s">
        <v>141</v>
      </c>
      <c r="F28" s="14" t="s">
        <v>122</v>
      </c>
      <c r="G28" s="14" t="s">
        <v>439</v>
      </c>
      <c r="H28" s="14">
        <v>1070.0</v>
      </c>
      <c r="N28" s="14" t="s">
        <v>379</v>
      </c>
    </row>
    <row r="29">
      <c r="B29" s="14">
        <v>17.0</v>
      </c>
      <c r="C29" s="97">
        <v>0.12192129629629629</v>
      </c>
      <c r="D29" s="14" t="s">
        <v>143</v>
      </c>
      <c r="E29" s="14" t="s">
        <v>144</v>
      </c>
      <c r="F29" s="14" t="s">
        <v>122</v>
      </c>
      <c r="G29" s="14" t="s">
        <v>450</v>
      </c>
      <c r="H29" s="14">
        <v>1070.0</v>
      </c>
      <c r="N29" s="14" t="s">
        <v>379</v>
      </c>
    </row>
    <row r="30">
      <c r="B30" s="14"/>
      <c r="C30" s="97"/>
      <c r="D30" s="14"/>
      <c r="E30" s="14"/>
      <c r="F30" s="14"/>
      <c r="G30" s="14"/>
      <c r="H30" s="14"/>
      <c r="I30" s="14"/>
    </row>
    <row r="31">
      <c r="B31" s="14">
        <v>18.0</v>
      </c>
      <c r="C31" s="97">
        <v>0.12445601851851852</v>
      </c>
      <c r="D31" s="14" t="s">
        <v>240</v>
      </c>
      <c r="E31" s="14">
        <v>300.0</v>
      </c>
      <c r="F31" s="14" t="s">
        <v>122</v>
      </c>
      <c r="G31" s="14" t="s">
        <v>451</v>
      </c>
      <c r="H31" s="14">
        <v>1070.0</v>
      </c>
      <c r="I31" s="14" t="s">
        <v>242</v>
      </c>
    </row>
    <row r="32">
      <c r="B32" s="14">
        <v>19.0</v>
      </c>
      <c r="C32" s="97">
        <v>0.1365625</v>
      </c>
      <c r="D32" s="14" t="s">
        <v>240</v>
      </c>
      <c r="E32" s="14">
        <v>300.0</v>
      </c>
      <c r="F32" s="14" t="s">
        <v>122</v>
      </c>
      <c r="G32" s="14" t="s">
        <v>452</v>
      </c>
      <c r="H32" s="14">
        <v>1060.0</v>
      </c>
      <c r="I32" s="14" t="s">
        <v>242</v>
      </c>
    </row>
    <row r="33">
      <c r="B33" s="14">
        <v>20.0</v>
      </c>
      <c r="C33" s="80">
        <v>0.1443061574100284</v>
      </c>
      <c r="D33" s="14" t="s">
        <v>178</v>
      </c>
      <c r="E33" s="73">
        <v>1800.0</v>
      </c>
      <c r="F33" s="14" t="s">
        <v>122</v>
      </c>
      <c r="G33" s="14" t="s">
        <v>453</v>
      </c>
      <c r="H33" s="14">
        <v>1060.0</v>
      </c>
      <c r="I33" s="73" t="s">
        <v>242</v>
      </c>
      <c r="J33" s="14" t="s">
        <v>454</v>
      </c>
      <c r="N33" s="14" t="s">
        <v>270</v>
      </c>
    </row>
    <row r="34">
      <c r="B34" s="14">
        <v>21.0</v>
      </c>
      <c r="C34" s="97">
        <v>0.16645833333333335</v>
      </c>
      <c r="D34" s="14" t="s">
        <v>178</v>
      </c>
      <c r="E34" s="73">
        <v>1800.0</v>
      </c>
      <c r="F34" s="14" t="s">
        <v>122</v>
      </c>
      <c r="G34" s="14" t="s">
        <v>455</v>
      </c>
      <c r="H34" s="14">
        <v>1060.0</v>
      </c>
      <c r="I34" s="73" t="s">
        <v>242</v>
      </c>
      <c r="J34" s="14" t="s">
        <v>456</v>
      </c>
      <c r="N34" s="14" t="s">
        <v>457</v>
      </c>
    </row>
    <row r="35">
      <c r="E35" s="73"/>
      <c r="I35" s="73"/>
    </row>
    <row r="36">
      <c r="E36" s="73"/>
      <c r="I36" s="73"/>
    </row>
    <row r="37">
      <c r="D37" s="14" t="s">
        <v>316</v>
      </c>
    </row>
    <row r="38">
      <c r="B38" s="14">
        <v>22.0</v>
      </c>
      <c r="C38" s="97">
        <v>0.19392361111111112</v>
      </c>
      <c r="D38" s="99" t="s">
        <v>143</v>
      </c>
      <c r="E38" s="100" t="s">
        <v>144</v>
      </c>
      <c r="F38" s="99" t="s">
        <v>122</v>
      </c>
      <c r="G38" s="99"/>
      <c r="H38" s="106">
        <v>1060.0</v>
      </c>
      <c r="I38" s="99"/>
      <c r="J38" s="99"/>
      <c r="K38" s="99"/>
      <c r="L38" s="99"/>
      <c r="M38" s="99"/>
      <c r="N38" s="99" t="s">
        <v>188</v>
      </c>
    </row>
    <row r="39">
      <c r="B39" s="14">
        <v>23.0</v>
      </c>
      <c r="C39" s="97">
        <v>0.1967361111111111</v>
      </c>
      <c r="D39" s="99" t="s">
        <v>143</v>
      </c>
      <c r="E39" s="100" t="s">
        <v>144</v>
      </c>
      <c r="F39" s="99" t="s">
        <v>122</v>
      </c>
      <c r="G39" s="99"/>
      <c r="H39" s="106">
        <v>1060.0</v>
      </c>
      <c r="I39" s="99"/>
      <c r="J39" s="99"/>
      <c r="K39" s="99"/>
      <c r="L39" s="99"/>
      <c r="M39" s="99"/>
      <c r="N39" s="99" t="s">
        <v>190</v>
      </c>
    </row>
    <row r="40">
      <c r="B40" s="14">
        <v>24.0</v>
      </c>
      <c r="C40" s="97">
        <v>0.20048611111111111</v>
      </c>
      <c r="D40" s="99" t="s">
        <v>143</v>
      </c>
      <c r="E40" s="100" t="s">
        <v>144</v>
      </c>
      <c r="F40" s="99" t="s">
        <v>122</v>
      </c>
      <c r="G40" s="99"/>
      <c r="H40" s="106">
        <v>1060.0</v>
      </c>
      <c r="I40" s="99"/>
      <c r="J40" s="99"/>
      <c r="K40" s="99"/>
      <c r="L40" s="99"/>
      <c r="M40" s="99"/>
      <c r="N40" s="99" t="s">
        <v>191</v>
      </c>
    </row>
    <row r="41">
      <c r="B41" s="14">
        <v>25.0</v>
      </c>
      <c r="C41" s="97">
        <v>0.20331018518518518</v>
      </c>
      <c r="D41" s="99" t="s">
        <v>143</v>
      </c>
      <c r="E41" s="100" t="s">
        <v>144</v>
      </c>
      <c r="F41" s="99" t="s">
        <v>122</v>
      </c>
      <c r="G41" s="99"/>
      <c r="H41" s="106">
        <v>1060.0</v>
      </c>
      <c r="I41" s="99"/>
      <c r="J41" s="99"/>
      <c r="K41" s="99"/>
      <c r="L41" s="99"/>
      <c r="M41" s="99"/>
      <c r="N41" s="99" t="s">
        <v>192</v>
      </c>
    </row>
    <row r="42">
      <c r="B42" s="14">
        <v>26.0</v>
      </c>
      <c r="C42" s="97">
        <v>0.20618055555555556</v>
      </c>
      <c r="D42" s="99" t="s">
        <v>143</v>
      </c>
      <c r="E42" s="100" t="s">
        <v>144</v>
      </c>
      <c r="F42" s="99" t="s">
        <v>122</v>
      </c>
      <c r="G42" s="99"/>
      <c r="H42" s="106">
        <v>1060.0</v>
      </c>
      <c r="I42" s="99"/>
      <c r="J42" s="99"/>
      <c r="K42" s="99"/>
      <c r="L42" s="99"/>
      <c r="M42" s="99"/>
      <c r="N42" s="99" t="s">
        <v>193</v>
      </c>
    </row>
    <row r="43">
      <c r="B43" s="14">
        <v>27.0</v>
      </c>
      <c r="C43" s="97">
        <v>0.20899305555555556</v>
      </c>
      <c r="D43" s="99" t="s">
        <v>143</v>
      </c>
      <c r="E43" s="100" t="s">
        <v>144</v>
      </c>
      <c r="F43" s="99" t="s">
        <v>122</v>
      </c>
      <c r="G43" s="99"/>
      <c r="H43" s="106">
        <v>1060.0</v>
      </c>
      <c r="I43" s="99"/>
      <c r="J43" s="99"/>
      <c r="K43" s="99"/>
      <c r="L43" s="99"/>
      <c r="M43" s="99"/>
      <c r="N43" s="99" t="s">
        <v>194</v>
      </c>
    </row>
    <row r="44">
      <c r="B44" s="14">
        <v>28.0</v>
      </c>
      <c r="C44" s="97">
        <v>0.2118634259259259</v>
      </c>
      <c r="D44" s="99" t="s">
        <v>143</v>
      </c>
      <c r="E44" s="100" t="s">
        <v>144</v>
      </c>
      <c r="F44" s="99" t="s">
        <v>122</v>
      </c>
      <c r="G44" s="99"/>
      <c r="H44" s="106">
        <v>1060.0</v>
      </c>
      <c r="I44" s="99"/>
      <c r="J44" s="99"/>
      <c r="K44" s="99"/>
      <c r="L44" s="99"/>
      <c r="M44" s="99"/>
      <c r="N44" s="99" t="s">
        <v>195</v>
      </c>
    </row>
    <row r="45">
      <c r="B45" s="14">
        <v>29.0</v>
      </c>
      <c r="C45" s="97">
        <v>0.21475694444444443</v>
      </c>
      <c r="D45" s="99" t="s">
        <v>143</v>
      </c>
      <c r="E45" s="100" t="s">
        <v>144</v>
      </c>
      <c r="F45" s="99" t="s">
        <v>122</v>
      </c>
      <c r="G45" s="99"/>
      <c r="H45" s="106">
        <v>1060.0</v>
      </c>
      <c r="I45" s="99"/>
      <c r="J45" s="99"/>
      <c r="K45" s="99"/>
      <c r="L45" s="99"/>
      <c r="M45" s="99"/>
      <c r="N45" s="99" t="s">
        <v>196</v>
      </c>
    </row>
    <row r="46">
      <c r="B46" s="14">
        <v>30.0</v>
      </c>
      <c r="C46" s="97">
        <v>0.218125</v>
      </c>
      <c r="D46" s="94" t="s">
        <v>143</v>
      </c>
      <c r="E46" s="96" t="s">
        <v>144</v>
      </c>
      <c r="F46" s="94" t="s">
        <v>122</v>
      </c>
      <c r="G46" s="93"/>
      <c r="H46" s="106">
        <v>1060.0</v>
      </c>
      <c r="I46" s="93"/>
      <c r="J46" s="93"/>
      <c r="K46" s="93"/>
      <c r="L46" s="93"/>
      <c r="M46" s="93"/>
      <c r="N46" s="94" t="s">
        <v>145</v>
      </c>
    </row>
    <row r="48">
      <c r="B48" s="14">
        <v>31.0</v>
      </c>
      <c r="C48" s="97">
        <v>0.2205787037037037</v>
      </c>
      <c r="D48" s="82" t="s">
        <v>121</v>
      </c>
      <c r="E48" s="14" t="s">
        <v>132</v>
      </c>
      <c r="F48" s="14" t="s">
        <v>122</v>
      </c>
      <c r="N48" s="82" t="s">
        <v>458</v>
      </c>
      <c r="T48" s="14" t="s">
        <v>133</v>
      </c>
    </row>
    <row r="49">
      <c r="B49" s="14">
        <v>32.0</v>
      </c>
      <c r="C49" s="97">
        <v>0.2237962962962963</v>
      </c>
      <c r="D49" s="82" t="s">
        <v>121</v>
      </c>
      <c r="E49" s="14" t="s">
        <v>459</v>
      </c>
      <c r="F49" s="14" t="s">
        <v>122</v>
      </c>
      <c r="L49" s="14" t="s">
        <v>124</v>
      </c>
      <c r="N49" s="82" t="s">
        <v>460</v>
      </c>
      <c r="T49" s="14" t="s">
        <v>125</v>
      </c>
      <c r="U49" s="14" t="s">
        <v>126</v>
      </c>
      <c r="V49" s="14" t="s">
        <v>127</v>
      </c>
      <c r="W49" s="14" t="s">
        <v>128</v>
      </c>
    </row>
    <row r="50">
      <c r="B50" s="14">
        <v>33.0</v>
      </c>
      <c r="C50" s="97">
        <v>0.2262962962962963</v>
      </c>
      <c r="D50" s="82" t="s">
        <v>121</v>
      </c>
      <c r="E50" s="14" t="s">
        <v>461</v>
      </c>
      <c r="F50" s="14" t="s">
        <v>122</v>
      </c>
      <c r="L50" s="14" t="s">
        <v>124</v>
      </c>
      <c r="N50" s="82" t="s">
        <v>462</v>
      </c>
      <c r="T50" s="82">
        <v>81.98</v>
      </c>
      <c r="U50" s="82">
        <v>81.98</v>
      </c>
      <c r="V50" s="82">
        <v>65.59</v>
      </c>
      <c r="W50" s="82">
        <v>43.03</v>
      </c>
    </row>
    <row r="51">
      <c r="B51" s="14">
        <v>34.0</v>
      </c>
      <c r="C51" s="97">
        <v>0.22833333333333333</v>
      </c>
      <c r="D51" s="82" t="s">
        <v>121</v>
      </c>
      <c r="E51" s="14" t="s">
        <v>463</v>
      </c>
      <c r="F51" s="14" t="s">
        <v>122</v>
      </c>
      <c r="L51" s="14" t="s">
        <v>124</v>
      </c>
      <c r="N51" s="82" t="s">
        <v>464</v>
      </c>
      <c r="T51" s="82">
        <v>41.98</v>
      </c>
      <c r="U51" s="82">
        <v>41.98</v>
      </c>
      <c r="V51" s="82">
        <v>33.38</v>
      </c>
      <c r="W51" s="82">
        <v>20.41</v>
      </c>
    </row>
    <row r="52">
      <c r="B52" s="14">
        <v>35.0</v>
      </c>
      <c r="C52" s="97">
        <v>0.2301851851851852</v>
      </c>
      <c r="D52" s="82" t="s">
        <v>121</v>
      </c>
      <c r="E52" s="14" t="s">
        <v>465</v>
      </c>
      <c r="F52" s="14" t="s">
        <v>122</v>
      </c>
      <c r="L52" s="14" t="s">
        <v>124</v>
      </c>
      <c r="N52" s="82" t="s">
        <v>466</v>
      </c>
      <c r="T52" s="82">
        <v>23.41</v>
      </c>
      <c r="U52" s="82">
        <v>23.41</v>
      </c>
      <c r="V52" s="82">
        <v>17.32</v>
      </c>
      <c r="W52" s="82">
        <v>10.5</v>
      </c>
    </row>
    <row r="53">
      <c r="B53" s="14">
        <v>36.0</v>
      </c>
      <c r="C53" s="97">
        <v>0.23186342592592593</v>
      </c>
      <c r="D53" s="82" t="s">
        <v>121</v>
      </c>
      <c r="E53" s="14" t="s">
        <v>467</v>
      </c>
      <c r="F53" s="14" t="s">
        <v>122</v>
      </c>
      <c r="L53" s="14" t="s">
        <v>124</v>
      </c>
      <c r="N53" s="82" t="s">
        <v>468</v>
      </c>
      <c r="T53" s="82">
        <v>12.82</v>
      </c>
      <c r="U53" s="82">
        <v>12.97</v>
      </c>
      <c r="V53" s="82">
        <v>9.36</v>
      </c>
      <c r="W53" s="82">
        <v>5.7</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8.0" topLeftCell="A9" activePane="bottomLeft" state="frozen"/>
      <selection activeCell="B10" sqref="B10" pane="bottomLeft"/>
    </sheetView>
  </sheetViews>
  <sheetFormatPr customHeight="1" defaultColWidth="12.63" defaultRowHeight="15.75"/>
  <cols>
    <col customWidth="1" min="14" max="14" width="30.88"/>
  </cols>
  <sheetData>
    <row r="1">
      <c r="A1" s="42"/>
      <c r="B1" s="43" t="s">
        <v>79</v>
      </c>
      <c r="C1" s="102">
        <v>45361.0</v>
      </c>
      <c r="D1" s="45"/>
      <c r="E1" s="45"/>
      <c r="F1" s="46"/>
      <c r="G1" s="43" t="s">
        <v>80</v>
      </c>
      <c r="H1" s="47"/>
      <c r="I1" s="48"/>
      <c r="J1" s="48"/>
      <c r="K1" s="48"/>
      <c r="L1" s="48"/>
      <c r="M1" s="48"/>
      <c r="N1" s="49"/>
      <c r="O1" s="47"/>
      <c r="P1" s="48"/>
      <c r="Q1" s="48"/>
      <c r="R1" s="48"/>
      <c r="S1" s="49"/>
    </row>
    <row r="2">
      <c r="A2" s="50"/>
      <c r="B2" s="51" t="s">
        <v>81</v>
      </c>
      <c r="C2" s="52" t="s">
        <v>469</v>
      </c>
      <c r="D2" s="53"/>
      <c r="E2" s="53"/>
      <c r="F2" s="54"/>
      <c r="G2" s="55" t="s">
        <v>82</v>
      </c>
      <c r="H2" s="56" t="s">
        <v>83</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84</v>
      </c>
      <c r="B5" s="60" t="s">
        <v>85</v>
      </c>
      <c r="C5" s="60" t="s">
        <v>86</v>
      </c>
      <c r="D5" s="61"/>
      <c r="E5" s="62" t="s">
        <v>87</v>
      </c>
      <c r="F5" s="62" t="s">
        <v>88</v>
      </c>
      <c r="G5" s="61"/>
      <c r="H5" s="61"/>
      <c r="I5" s="62" t="s">
        <v>89</v>
      </c>
      <c r="J5" s="62" t="s">
        <v>90</v>
      </c>
      <c r="K5" s="63" t="s">
        <v>91</v>
      </c>
      <c r="L5" s="48"/>
      <c r="M5" s="49"/>
      <c r="N5" s="64" t="s">
        <v>92</v>
      </c>
      <c r="O5" s="65" t="s">
        <v>93</v>
      </c>
      <c r="S5" s="66"/>
    </row>
    <row r="6">
      <c r="A6" s="59" t="s">
        <v>94</v>
      </c>
      <c r="B6" s="49"/>
      <c r="C6" s="49"/>
      <c r="D6" s="62" t="s">
        <v>95</v>
      </c>
      <c r="E6" s="62" t="s">
        <v>96</v>
      </c>
      <c r="F6" s="62" t="s">
        <v>97</v>
      </c>
      <c r="G6" s="62" t="s">
        <v>98</v>
      </c>
      <c r="H6" s="62" t="s">
        <v>99</v>
      </c>
      <c r="I6" s="62" t="s">
        <v>100</v>
      </c>
      <c r="J6" s="62" t="s">
        <v>101</v>
      </c>
      <c r="K6" s="62" t="s">
        <v>102</v>
      </c>
      <c r="L6" s="62" t="s">
        <v>103</v>
      </c>
      <c r="M6" s="62" t="s">
        <v>104</v>
      </c>
      <c r="N6" s="49"/>
      <c r="O6" s="48"/>
      <c r="P6" s="48"/>
      <c r="Q6" s="48"/>
      <c r="R6" s="48"/>
      <c r="S6" s="49"/>
    </row>
    <row r="7">
      <c r="A7" s="67"/>
      <c r="B7" s="54"/>
      <c r="C7" s="68" t="s">
        <v>105</v>
      </c>
      <c r="D7" s="2"/>
      <c r="E7" s="2"/>
      <c r="F7" s="2"/>
      <c r="G7" s="2"/>
      <c r="H7" s="2"/>
      <c r="I7" s="2"/>
      <c r="J7" s="2"/>
      <c r="K7" s="2"/>
      <c r="L7" s="2"/>
      <c r="M7" s="2"/>
      <c r="N7" s="69" t="s">
        <v>470</v>
      </c>
    </row>
    <row r="8">
      <c r="N8" s="14" t="s">
        <v>253</v>
      </c>
    </row>
    <row r="9">
      <c r="A9" s="14" t="s">
        <v>50</v>
      </c>
    </row>
    <row r="10">
      <c r="B10" s="14">
        <v>1.0</v>
      </c>
      <c r="C10" s="97">
        <v>0.7104976851851852</v>
      </c>
      <c r="D10" s="14" t="s">
        <v>143</v>
      </c>
      <c r="E10" s="14" t="s">
        <v>144</v>
      </c>
      <c r="F10" s="14" t="s">
        <v>122</v>
      </c>
      <c r="H10" s="14">
        <v>1060.0</v>
      </c>
      <c r="N10" s="14" t="s">
        <v>471</v>
      </c>
    </row>
    <row r="11">
      <c r="B11" s="14">
        <v>2.0</v>
      </c>
      <c r="C11" s="97">
        <v>0.713900462962963</v>
      </c>
      <c r="D11" s="14" t="s">
        <v>140</v>
      </c>
      <c r="E11" s="14" t="s">
        <v>141</v>
      </c>
      <c r="F11" s="14" t="s">
        <v>122</v>
      </c>
      <c r="H11" s="14">
        <v>1060.0</v>
      </c>
      <c r="N11" s="14" t="s">
        <v>472</v>
      </c>
    </row>
    <row r="12">
      <c r="B12" s="14">
        <v>3.0</v>
      </c>
      <c r="C12" s="97">
        <v>0.7175462962962963</v>
      </c>
      <c r="D12" s="14" t="s">
        <v>140</v>
      </c>
      <c r="E12" s="14" t="s">
        <v>141</v>
      </c>
      <c r="F12" s="14" t="s">
        <v>122</v>
      </c>
      <c r="H12" s="14">
        <v>1060.0</v>
      </c>
      <c r="N12" s="14" t="s">
        <v>471</v>
      </c>
      <c r="O12" s="14" t="s">
        <v>473</v>
      </c>
    </row>
    <row r="13">
      <c r="B13" s="14">
        <v>4.0</v>
      </c>
      <c r="C13" s="97">
        <v>0.7207754629629629</v>
      </c>
      <c r="D13" s="14" t="s">
        <v>143</v>
      </c>
      <c r="E13" s="14" t="s">
        <v>144</v>
      </c>
      <c r="F13" s="14" t="s">
        <v>122</v>
      </c>
      <c r="H13" s="14">
        <v>1060.0</v>
      </c>
      <c r="N13" s="14" t="s">
        <v>471</v>
      </c>
    </row>
    <row r="15">
      <c r="B15" s="89">
        <v>45426.0</v>
      </c>
      <c r="C15" s="97">
        <v>0.7339351851851852</v>
      </c>
      <c r="D15" s="14" t="s">
        <v>146</v>
      </c>
      <c r="E15" s="14">
        <v>0.0</v>
      </c>
      <c r="F15" s="14" t="s">
        <v>122</v>
      </c>
      <c r="H15" s="14">
        <v>1060.0</v>
      </c>
    </row>
    <row r="17">
      <c r="A17" s="97"/>
      <c r="B17" s="14">
        <v>15.0</v>
      </c>
      <c r="C17" s="80">
        <v>0.7580766435203259</v>
      </c>
      <c r="D17" s="82" t="s">
        <v>121</v>
      </c>
      <c r="E17" s="82" t="s">
        <v>118</v>
      </c>
      <c r="F17" s="14" t="s">
        <v>122</v>
      </c>
      <c r="N17" s="82" t="s">
        <v>474</v>
      </c>
      <c r="Q17" s="14"/>
    </row>
    <row r="18">
      <c r="B18" s="14">
        <v>16.0</v>
      </c>
      <c r="C18" s="80">
        <v>0.7596061458316399</v>
      </c>
      <c r="D18" s="82" t="s">
        <v>121</v>
      </c>
      <c r="E18" s="82" t="s">
        <v>325</v>
      </c>
      <c r="F18" s="14" t="s">
        <v>122</v>
      </c>
      <c r="L18" s="14" t="s">
        <v>124</v>
      </c>
      <c r="N18" s="82" t="s">
        <v>475</v>
      </c>
    </row>
    <row r="19">
      <c r="B19" s="14">
        <v>17.0</v>
      </c>
      <c r="C19" s="80">
        <v>0.7612937384255929</v>
      </c>
      <c r="D19" s="82" t="s">
        <v>121</v>
      </c>
      <c r="E19" s="82" t="s">
        <v>476</v>
      </c>
      <c r="F19" s="14" t="s">
        <v>122</v>
      </c>
      <c r="L19" s="14" t="s">
        <v>124</v>
      </c>
      <c r="N19" s="82" t="s">
        <v>477</v>
      </c>
    </row>
    <row r="20">
      <c r="B20" s="14">
        <v>18.0</v>
      </c>
      <c r="C20" s="80">
        <v>0.7631896759266965</v>
      </c>
      <c r="D20" s="82" t="s">
        <v>121</v>
      </c>
      <c r="E20" s="82" t="s">
        <v>478</v>
      </c>
      <c r="F20" s="14" t="s">
        <v>122</v>
      </c>
      <c r="G20" s="14"/>
      <c r="L20" s="14" t="s">
        <v>124</v>
      </c>
      <c r="N20" s="82" t="s">
        <v>479</v>
      </c>
    </row>
    <row r="21">
      <c r="B21" s="14">
        <v>19.0</v>
      </c>
      <c r="C21" s="80">
        <v>0.7653674652829068</v>
      </c>
      <c r="D21" s="82" t="s">
        <v>121</v>
      </c>
      <c r="E21" s="82" t="s">
        <v>480</v>
      </c>
      <c r="F21" s="14" t="s">
        <v>122</v>
      </c>
      <c r="G21" s="14"/>
      <c r="L21" s="14" t="s">
        <v>124</v>
      </c>
      <c r="N21" s="82" t="s">
        <v>481</v>
      </c>
    </row>
    <row r="23">
      <c r="B23" s="14">
        <v>20.0</v>
      </c>
      <c r="C23" s="97">
        <v>0.7820833333333334</v>
      </c>
      <c r="D23" s="14" t="s">
        <v>143</v>
      </c>
      <c r="E23" s="73" t="s">
        <v>144</v>
      </c>
      <c r="F23" s="14" t="s">
        <v>122</v>
      </c>
    </row>
    <row r="24">
      <c r="B24" s="14">
        <v>21.0</v>
      </c>
      <c r="C24" s="80">
        <v>0.7844894444424426</v>
      </c>
      <c r="D24" s="14" t="s">
        <v>140</v>
      </c>
      <c r="E24" s="73" t="s">
        <v>141</v>
      </c>
      <c r="F24" s="14" t="s">
        <v>122</v>
      </c>
    </row>
    <row r="26">
      <c r="B26" s="14">
        <v>22.0</v>
      </c>
      <c r="C26" s="97">
        <v>0.7876504629629629</v>
      </c>
      <c r="D26" s="14" t="s">
        <v>240</v>
      </c>
      <c r="E26" s="73">
        <v>300.0</v>
      </c>
      <c r="F26" s="14" t="s">
        <v>122</v>
      </c>
      <c r="H26" s="14">
        <v>1050.0</v>
      </c>
      <c r="I26" s="73" t="s">
        <v>242</v>
      </c>
      <c r="N26" s="14" t="s">
        <v>482</v>
      </c>
    </row>
    <row r="27">
      <c r="B27" s="14">
        <v>23.0</v>
      </c>
      <c r="C27" s="80">
        <v>0.7953405092557659</v>
      </c>
      <c r="D27" s="14" t="s">
        <v>240</v>
      </c>
      <c r="E27" s="73">
        <v>300.0</v>
      </c>
      <c r="F27" s="14" t="s">
        <v>122</v>
      </c>
      <c r="H27" s="14">
        <v>1050.0</v>
      </c>
      <c r="I27" s="73" t="s">
        <v>242</v>
      </c>
      <c r="N27" s="14" t="s">
        <v>483</v>
      </c>
    </row>
    <row r="28">
      <c r="B28" s="14">
        <v>24.0</v>
      </c>
      <c r="C28" s="80">
        <v>0.8047370023123221</v>
      </c>
      <c r="D28" s="14" t="s">
        <v>178</v>
      </c>
      <c r="E28" s="73">
        <v>1800.0</v>
      </c>
      <c r="F28" s="14" t="s">
        <v>122</v>
      </c>
      <c r="G28" s="14" t="s">
        <v>484</v>
      </c>
      <c r="H28" s="14">
        <v>1060.0</v>
      </c>
      <c r="I28" s="73" t="s">
        <v>242</v>
      </c>
      <c r="J28" s="14" t="s">
        <v>485</v>
      </c>
      <c r="N28" s="14" t="s">
        <v>270</v>
      </c>
    </row>
    <row r="29">
      <c r="B29" s="14">
        <v>25.0</v>
      </c>
      <c r="C29" s="97">
        <v>0.8269097222222223</v>
      </c>
      <c r="D29" s="14" t="s">
        <v>178</v>
      </c>
      <c r="E29" s="73">
        <v>1800.0</v>
      </c>
      <c r="F29" s="14" t="s">
        <v>122</v>
      </c>
      <c r="G29" s="14" t="s">
        <v>486</v>
      </c>
      <c r="H29" s="14">
        <v>1060.0</v>
      </c>
      <c r="I29" s="73" t="s">
        <v>242</v>
      </c>
      <c r="J29" s="14" t="s">
        <v>352</v>
      </c>
      <c r="N29" s="14" t="s">
        <v>247</v>
      </c>
    </row>
    <row r="30">
      <c r="B30" s="14">
        <v>26.0</v>
      </c>
      <c r="C30" s="97">
        <v>0.849386574074074</v>
      </c>
      <c r="D30" s="14" t="s">
        <v>178</v>
      </c>
      <c r="E30" s="73">
        <v>1800.0</v>
      </c>
      <c r="F30" s="14" t="s">
        <v>122</v>
      </c>
      <c r="G30" s="14" t="s">
        <v>487</v>
      </c>
      <c r="H30" s="14">
        <v>1060.0</v>
      </c>
      <c r="I30" s="73" t="s">
        <v>242</v>
      </c>
      <c r="J30" s="14" t="s">
        <v>352</v>
      </c>
      <c r="N30" s="14" t="s">
        <v>275</v>
      </c>
    </row>
    <row r="31">
      <c r="B31" s="14">
        <v>27.0</v>
      </c>
      <c r="C31" s="97">
        <v>0.8716435185185185</v>
      </c>
      <c r="D31" s="14" t="s">
        <v>178</v>
      </c>
      <c r="E31" s="73">
        <v>1800.0</v>
      </c>
      <c r="F31" s="14" t="s">
        <v>122</v>
      </c>
      <c r="G31" s="14" t="s">
        <v>488</v>
      </c>
      <c r="H31" s="14">
        <v>1060.0</v>
      </c>
      <c r="I31" s="73" t="s">
        <v>242</v>
      </c>
      <c r="J31" s="14" t="s">
        <v>385</v>
      </c>
      <c r="N31" s="14" t="s">
        <v>277</v>
      </c>
    </row>
    <row r="32">
      <c r="B32" s="14">
        <v>28.0</v>
      </c>
      <c r="D32" s="14" t="s">
        <v>140</v>
      </c>
      <c r="E32" s="73" t="s">
        <v>141</v>
      </c>
      <c r="F32" s="14" t="s">
        <v>122</v>
      </c>
      <c r="I32" s="98"/>
    </row>
    <row r="33">
      <c r="D33" s="14" t="s">
        <v>143</v>
      </c>
      <c r="E33" s="73" t="s">
        <v>144</v>
      </c>
      <c r="F33" s="14" t="s">
        <v>122</v>
      </c>
      <c r="I33" s="98"/>
      <c r="N33" s="14" t="s">
        <v>489</v>
      </c>
    </row>
    <row r="34">
      <c r="B34" s="14">
        <v>30.0</v>
      </c>
      <c r="C34" s="80">
        <v>0.9014192245376762</v>
      </c>
      <c r="D34" s="14" t="s">
        <v>178</v>
      </c>
      <c r="E34" s="73">
        <v>1800.0</v>
      </c>
      <c r="F34" s="14" t="s">
        <v>122</v>
      </c>
      <c r="G34" s="14" t="s">
        <v>490</v>
      </c>
      <c r="H34" s="14">
        <v>1060.0</v>
      </c>
      <c r="I34" s="73" t="s">
        <v>242</v>
      </c>
      <c r="J34" s="14" t="s">
        <v>385</v>
      </c>
      <c r="N34" s="14" t="s">
        <v>280</v>
      </c>
    </row>
    <row r="35">
      <c r="B35" s="14">
        <v>31.0</v>
      </c>
      <c r="D35" s="14" t="s">
        <v>178</v>
      </c>
      <c r="E35" s="73">
        <v>1800.0</v>
      </c>
      <c r="F35" s="14" t="s">
        <v>122</v>
      </c>
      <c r="G35" s="14" t="s">
        <v>491</v>
      </c>
      <c r="H35" s="14">
        <v>1060.0</v>
      </c>
      <c r="I35" s="73" t="s">
        <v>242</v>
      </c>
      <c r="J35" s="14" t="s">
        <v>492</v>
      </c>
      <c r="N35" s="14" t="s">
        <v>493</v>
      </c>
    </row>
    <row r="36">
      <c r="B36" s="14">
        <v>32.0</v>
      </c>
      <c r="C36" s="97">
        <v>0.9432291666666667</v>
      </c>
      <c r="D36" s="14" t="s">
        <v>178</v>
      </c>
      <c r="E36" s="73">
        <v>1800.0</v>
      </c>
      <c r="F36" s="14" t="s">
        <v>122</v>
      </c>
      <c r="G36" s="14" t="s">
        <v>494</v>
      </c>
      <c r="H36" s="14">
        <v>1060.0</v>
      </c>
      <c r="I36" s="73" t="s">
        <v>242</v>
      </c>
      <c r="J36" s="14" t="s">
        <v>495</v>
      </c>
      <c r="N36" s="14" t="s">
        <v>286</v>
      </c>
    </row>
    <row r="39">
      <c r="A39" s="14" t="s">
        <v>496</v>
      </c>
    </row>
    <row r="40">
      <c r="B40" s="14">
        <v>33.0</v>
      </c>
      <c r="C40" s="97">
        <v>0.006631944444444445</v>
      </c>
      <c r="D40" s="14" t="s">
        <v>143</v>
      </c>
      <c r="E40" s="14" t="s">
        <v>144</v>
      </c>
      <c r="F40" s="14" t="s">
        <v>122</v>
      </c>
      <c r="H40" s="14">
        <v>1060.0</v>
      </c>
      <c r="N40" s="14" t="s">
        <v>379</v>
      </c>
    </row>
    <row r="41">
      <c r="B41" s="14">
        <v>34.0</v>
      </c>
      <c r="C41" s="97">
        <v>0.009282407407407408</v>
      </c>
      <c r="D41" s="14" t="s">
        <v>415</v>
      </c>
      <c r="E41" s="14" t="s">
        <v>141</v>
      </c>
      <c r="F41" s="14" t="s">
        <v>122</v>
      </c>
      <c r="H41" s="14">
        <v>1060.0</v>
      </c>
      <c r="N41" s="14" t="s">
        <v>379</v>
      </c>
    </row>
    <row r="43">
      <c r="B43" s="14">
        <v>35.0</v>
      </c>
      <c r="C43" s="97">
        <v>0.011979166666666667</v>
      </c>
      <c r="D43" s="14" t="s">
        <v>240</v>
      </c>
      <c r="E43" s="14">
        <v>300.0</v>
      </c>
      <c r="F43" s="14" t="s">
        <v>122</v>
      </c>
      <c r="G43" s="14" t="s">
        <v>497</v>
      </c>
      <c r="H43" s="14">
        <v>1060.0</v>
      </c>
      <c r="I43" s="14" t="s">
        <v>242</v>
      </c>
      <c r="J43" s="14" t="s">
        <v>350</v>
      </c>
    </row>
    <row r="44">
      <c r="B44" s="14">
        <v>36.0</v>
      </c>
      <c r="C44" s="97">
        <v>0.021805555555555557</v>
      </c>
      <c r="D44" s="14" t="s">
        <v>240</v>
      </c>
      <c r="E44" s="14">
        <v>300.0</v>
      </c>
      <c r="F44" s="14" t="s">
        <v>122</v>
      </c>
      <c r="G44" s="14" t="s">
        <v>498</v>
      </c>
      <c r="H44" s="14">
        <v>1070.0</v>
      </c>
      <c r="I44" s="14" t="s">
        <v>242</v>
      </c>
      <c r="J44" s="14" t="s">
        <v>348</v>
      </c>
      <c r="N44" s="14"/>
      <c r="O44" s="14"/>
    </row>
    <row r="45">
      <c r="B45" s="14">
        <v>37.0</v>
      </c>
      <c r="C45" s="97">
        <v>0.03383101851851852</v>
      </c>
      <c r="D45" s="14" t="s">
        <v>388</v>
      </c>
      <c r="E45" s="14">
        <v>1800.0</v>
      </c>
      <c r="F45" s="14" t="s">
        <v>122</v>
      </c>
      <c r="G45" s="14" t="s">
        <v>499</v>
      </c>
      <c r="H45" s="14">
        <v>1070.0</v>
      </c>
      <c r="I45" s="14" t="s">
        <v>242</v>
      </c>
      <c r="J45" s="14" t="s">
        <v>384</v>
      </c>
      <c r="N45" s="14" t="s">
        <v>247</v>
      </c>
      <c r="O45" s="14" t="s">
        <v>500</v>
      </c>
    </row>
    <row r="46">
      <c r="B46" s="14">
        <v>38.0</v>
      </c>
      <c r="C46" s="97">
        <v>0.05611111111111111</v>
      </c>
      <c r="D46" s="14" t="s">
        <v>388</v>
      </c>
      <c r="E46" s="14">
        <v>1800.0</v>
      </c>
      <c r="F46" s="14" t="s">
        <v>122</v>
      </c>
      <c r="G46" s="14" t="s">
        <v>501</v>
      </c>
      <c r="H46" s="14">
        <v>1070.0</v>
      </c>
      <c r="I46" s="14" t="s">
        <v>242</v>
      </c>
      <c r="J46" s="14" t="s">
        <v>384</v>
      </c>
      <c r="N46" s="14" t="s">
        <v>275</v>
      </c>
    </row>
    <row r="47">
      <c r="B47" s="14">
        <v>39.0</v>
      </c>
      <c r="C47" s="80">
        <v>0.08221690972277429</v>
      </c>
      <c r="D47" s="14" t="s">
        <v>388</v>
      </c>
      <c r="E47" s="14">
        <v>1800.0</v>
      </c>
      <c r="F47" s="14" t="s">
        <v>122</v>
      </c>
      <c r="G47" s="14" t="s">
        <v>502</v>
      </c>
      <c r="H47" s="14">
        <v>1070.0</v>
      </c>
      <c r="I47" s="14" t="s">
        <v>242</v>
      </c>
      <c r="J47" s="14" t="s">
        <v>348</v>
      </c>
      <c r="N47" s="14" t="s">
        <v>277</v>
      </c>
    </row>
    <row r="48">
      <c r="B48" s="14">
        <v>40.0</v>
      </c>
      <c r="C48" s="80">
        <v>0.10523332175944233</v>
      </c>
      <c r="D48" s="14" t="s">
        <v>388</v>
      </c>
      <c r="E48" s="14">
        <v>1800.0</v>
      </c>
      <c r="F48" s="14" t="s">
        <v>122</v>
      </c>
      <c r="G48" s="14" t="s">
        <v>503</v>
      </c>
      <c r="H48" s="14">
        <v>1070.0</v>
      </c>
      <c r="I48" s="14" t="s">
        <v>242</v>
      </c>
      <c r="J48" s="14" t="s">
        <v>380</v>
      </c>
      <c r="N48" s="14" t="s">
        <v>280</v>
      </c>
      <c r="O48" s="14" t="s">
        <v>504</v>
      </c>
    </row>
    <row r="49">
      <c r="B49" s="14">
        <v>41.0</v>
      </c>
      <c r="C49" s="97">
        <v>0.12738425925925925</v>
      </c>
      <c r="D49" s="14" t="s">
        <v>388</v>
      </c>
      <c r="E49" s="14">
        <v>1800.0</v>
      </c>
      <c r="F49" s="14" t="s">
        <v>122</v>
      </c>
      <c r="G49" s="14" t="s">
        <v>505</v>
      </c>
      <c r="H49" s="14">
        <v>1070.0</v>
      </c>
      <c r="I49" s="14" t="s">
        <v>242</v>
      </c>
      <c r="J49" s="14" t="s">
        <v>485</v>
      </c>
      <c r="N49" s="14" t="s">
        <v>283</v>
      </c>
      <c r="O49" s="14" t="s">
        <v>506</v>
      </c>
    </row>
    <row r="50">
      <c r="B50" s="14">
        <v>42.0</v>
      </c>
      <c r="C50" s="97">
        <v>0.1496875</v>
      </c>
      <c r="D50" s="14" t="s">
        <v>388</v>
      </c>
      <c r="E50" s="14">
        <v>1800.0</v>
      </c>
      <c r="F50" s="14" t="s">
        <v>122</v>
      </c>
      <c r="G50" s="14" t="s">
        <v>507</v>
      </c>
      <c r="H50" s="14">
        <v>1070.0</v>
      </c>
      <c r="I50" s="14" t="s">
        <v>242</v>
      </c>
      <c r="J50" s="14" t="s">
        <v>495</v>
      </c>
      <c r="N50" s="14" t="s">
        <v>286</v>
      </c>
    </row>
    <row r="52">
      <c r="B52" s="14">
        <v>43.0</v>
      </c>
      <c r="C52" s="97">
        <v>0.17274305555555555</v>
      </c>
      <c r="D52" s="14" t="s">
        <v>143</v>
      </c>
      <c r="E52" s="14" t="s">
        <v>144</v>
      </c>
      <c r="F52" s="14" t="s">
        <v>122</v>
      </c>
      <c r="H52" s="14">
        <v>1070.0</v>
      </c>
    </row>
    <row r="53">
      <c r="B53" s="14">
        <v>44.0</v>
      </c>
      <c r="C53" s="97">
        <v>0.17530092592592592</v>
      </c>
      <c r="D53" s="14" t="s">
        <v>140</v>
      </c>
      <c r="E53" s="14" t="s">
        <v>141</v>
      </c>
      <c r="F53" s="14" t="s">
        <v>122</v>
      </c>
      <c r="H53" s="14">
        <v>1070.0</v>
      </c>
      <c r="N53" s="14"/>
    </row>
    <row r="55">
      <c r="B55" s="14">
        <v>45.0</v>
      </c>
      <c r="C55" s="97">
        <v>0.18078703703703702</v>
      </c>
      <c r="D55" s="14" t="s">
        <v>427</v>
      </c>
      <c r="E55" s="14">
        <v>30.0</v>
      </c>
      <c r="F55" s="14" t="s">
        <v>122</v>
      </c>
      <c r="G55" s="14" t="s">
        <v>508</v>
      </c>
      <c r="H55" s="14">
        <v>1070.0</v>
      </c>
      <c r="N55" s="14" t="s">
        <v>509</v>
      </c>
    </row>
    <row r="56">
      <c r="B56" s="14">
        <v>46.0</v>
      </c>
      <c r="C56" s="97">
        <v>0.1874074074074074</v>
      </c>
      <c r="D56" s="14" t="s">
        <v>178</v>
      </c>
      <c r="E56" s="14">
        <v>240.0</v>
      </c>
      <c r="F56" s="14" t="s">
        <v>122</v>
      </c>
      <c r="G56" s="14" t="s">
        <v>510</v>
      </c>
      <c r="H56" s="14">
        <v>1070.0</v>
      </c>
      <c r="K56" s="14" t="s">
        <v>409</v>
      </c>
      <c r="N56" s="14" t="s">
        <v>509</v>
      </c>
    </row>
    <row r="57">
      <c r="B57" s="14">
        <v>47.0</v>
      </c>
      <c r="C57" s="97">
        <v>0.19179398148148147</v>
      </c>
      <c r="D57" s="14" t="s">
        <v>178</v>
      </c>
      <c r="E57" s="14">
        <v>240.0</v>
      </c>
      <c r="F57" s="14" t="s">
        <v>122</v>
      </c>
      <c r="G57" s="14" t="s">
        <v>511</v>
      </c>
      <c r="H57" s="14">
        <v>1070.0</v>
      </c>
      <c r="L57" s="14" t="s">
        <v>419</v>
      </c>
      <c r="N57" s="14" t="s">
        <v>509</v>
      </c>
    </row>
    <row r="58">
      <c r="B58" s="14">
        <v>48.0</v>
      </c>
      <c r="C58" s="97">
        <v>0.19611111111111112</v>
      </c>
      <c r="D58" s="14" t="s">
        <v>178</v>
      </c>
      <c r="E58" s="14">
        <v>240.0</v>
      </c>
      <c r="F58" s="14" t="s">
        <v>122</v>
      </c>
      <c r="G58" s="14" t="s">
        <v>512</v>
      </c>
      <c r="H58" s="14">
        <v>1070.0</v>
      </c>
      <c r="K58" s="14" t="s">
        <v>409</v>
      </c>
      <c r="N58" s="14" t="s">
        <v>509</v>
      </c>
    </row>
    <row r="60">
      <c r="B60" s="14">
        <v>49.0</v>
      </c>
      <c r="C60" s="97">
        <v>0.20048611111111111</v>
      </c>
      <c r="D60" s="14" t="s">
        <v>427</v>
      </c>
      <c r="E60" s="14">
        <v>30.0</v>
      </c>
      <c r="F60" s="14" t="s">
        <v>122</v>
      </c>
      <c r="G60" s="14" t="s">
        <v>513</v>
      </c>
      <c r="H60" s="14">
        <v>1070.0</v>
      </c>
      <c r="N60" s="14" t="s">
        <v>514</v>
      </c>
    </row>
    <row r="61">
      <c r="B61" s="14">
        <v>50.0</v>
      </c>
      <c r="C61" s="107">
        <v>0.20462962962962963</v>
      </c>
      <c r="D61" s="108" t="s">
        <v>178</v>
      </c>
      <c r="E61" s="108">
        <v>240.0</v>
      </c>
      <c r="F61" s="108" t="s">
        <v>122</v>
      </c>
      <c r="G61" s="108" t="s">
        <v>515</v>
      </c>
      <c r="H61" s="108">
        <v>1070.0</v>
      </c>
      <c r="I61" s="109"/>
      <c r="J61" s="109"/>
      <c r="K61" s="108" t="s">
        <v>516</v>
      </c>
      <c r="L61" s="109"/>
      <c r="M61" s="109"/>
      <c r="N61" s="108" t="s">
        <v>514</v>
      </c>
      <c r="O61" s="14" t="s">
        <v>517</v>
      </c>
    </row>
    <row r="63">
      <c r="N63" s="14" t="s">
        <v>518</v>
      </c>
    </row>
    <row r="64">
      <c r="B64" s="14" t="s">
        <v>519</v>
      </c>
      <c r="C64" s="97">
        <v>0.21303240740740742</v>
      </c>
      <c r="D64" s="14" t="s">
        <v>520</v>
      </c>
      <c r="E64" s="14">
        <v>1800.0</v>
      </c>
      <c r="F64" s="14" t="s">
        <v>122</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79</v>
      </c>
      <c r="C1" s="102">
        <v>45392.0</v>
      </c>
      <c r="D1" s="45"/>
      <c r="E1" s="45"/>
      <c r="F1" s="46"/>
      <c r="G1" s="43" t="s">
        <v>80</v>
      </c>
      <c r="H1" s="88" t="s">
        <v>521</v>
      </c>
      <c r="I1" s="48"/>
      <c r="J1" s="48"/>
      <c r="K1" s="48"/>
      <c r="L1" s="48"/>
      <c r="M1" s="48"/>
      <c r="N1" s="49"/>
      <c r="O1" s="47"/>
      <c r="P1" s="48"/>
      <c r="Q1" s="48"/>
      <c r="R1" s="48"/>
      <c r="S1" s="49"/>
    </row>
    <row r="2">
      <c r="A2" s="50"/>
      <c r="B2" s="51" t="s">
        <v>81</v>
      </c>
      <c r="C2" s="52" t="s">
        <v>469</v>
      </c>
      <c r="D2" s="53"/>
      <c r="E2" s="53"/>
      <c r="F2" s="54"/>
      <c r="G2" s="55" t="s">
        <v>82</v>
      </c>
      <c r="H2" s="56" t="s">
        <v>83</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84</v>
      </c>
      <c r="B5" s="60" t="s">
        <v>85</v>
      </c>
      <c r="C5" s="60" t="s">
        <v>86</v>
      </c>
      <c r="D5" s="61"/>
      <c r="E5" s="62" t="s">
        <v>87</v>
      </c>
      <c r="F5" s="62" t="s">
        <v>88</v>
      </c>
      <c r="G5" s="61"/>
      <c r="H5" s="61"/>
      <c r="I5" s="62" t="s">
        <v>89</v>
      </c>
      <c r="J5" s="62" t="s">
        <v>90</v>
      </c>
      <c r="K5" s="63" t="s">
        <v>91</v>
      </c>
      <c r="L5" s="48"/>
      <c r="M5" s="49"/>
      <c r="N5" s="64" t="s">
        <v>92</v>
      </c>
      <c r="O5" s="65" t="s">
        <v>93</v>
      </c>
      <c r="S5" s="66"/>
    </row>
    <row r="6">
      <c r="A6" s="59" t="s">
        <v>94</v>
      </c>
      <c r="B6" s="49"/>
      <c r="C6" s="49"/>
      <c r="D6" s="62" t="s">
        <v>95</v>
      </c>
      <c r="E6" s="62" t="s">
        <v>96</v>
      </c>
      <c r="F6" s="62" t="s">
        <v>97</v>
      </c>
      <c r="G6" s="62" t="s">
        <v>98</v>
      </c>
      <c r="H6" s="62" t="s">
        <v>99</v>
      </c>
      <c r="I6" s="62" t="s">
        <v>100</v>
      </c>
      <c r="J6" s="62" t="s">
        <v>101</v>
      </c>
      <c r="K6" s="62" t="s">
        <v>102</v>
      </c>
      <c r="L6" s="62" t="s">
        <v>103</v>
      </c>
      <c r="M6" s="62" t="s">
        <v>104</v>
      </c>
      <c r="N6" s="49"/>
      <c r="O6" s="48"/>
      <c r="P6" s="48"/>
      <c r="Q6" s="48"/>
      <c r="R6" s="48"/>
      <c r="S6" s="49"/>
    </row>
    <row r="7">
      <c r="A7" s="67"/>
      <c r="B7" s="54"/>
      <c r="C7" s="68" t="s">
        <v>105</v>
      </c>
      <c r="D7" s="2"/>
      <c r="E7" s="2"/>
      <c r="F7" s="2"/>
      <c r="G7" s="2"/>
      <c r="H7" s="2"/>
      <c r="I7" s="2"/>
      <c r="J7" s="2"/>
      <c r="K7" s="2"/>
      <c r="L7" s="2"/>
      <c r="M7" s="2"/>
      <c r="N7" s="69" t="s">
        <v>522</v>
      </c>
    </row>
    <row r="8">
      <c r="A8" s="14" t="s">
        <v>51</v>
      </c>
      <c r="N8" s="14" t="s">
        <v>107</v>
      </c>
    </row>
    <row r="9">
      <c r="B9" s="14">
        <v>1.0</v>
      </c>
      <c r="C9" s="80">
        <v>0.7107237268501194</v>
      </c>
      <c r="D9" s="14" t="s">
        <v>143</v>
      </c>
      <c r="E9" s="73" t="s">
        <v>144</v>
      </c>
      <c r="F9" s="14" t="s">
        <v>122</v>
      </c>
    </row>
    <row r="10">
      <c r="B10" s="14">
        <v>2.0</v>
      </c>
      <c r="D10" s="14" t="s">
        <v>140</v>
      </c>
      <c r="E10" s="73" t="s">
        <v>141</v>
      </c>
      <c r="F10" s="14" t="s">
        <v>122</v>
      </c>
    </row>
    <row r="13">
      <c r="A13" s="14" t="s">
        <v>523</v>
      </c>
    </row>
    <row r="14">
      <c r="B14" s="14">
        <v>3.0</v>
      </c>
      <c r="C14" s="97">
        <v>0.919375</v>
      </c>
      <c r="D14" s="14" t="s">
        <v>143</v>
      </c>
      <c r="E14" s="73" t="s">
        <v>144</v>
      </c>
      <c r="F14" s="14" t="s">
        <v>122</v>
      </c>
      <c r="N14" s="14" t="s">
        <v>524</v>
      </c>
    </row>
    <row r="15">
      <c r="B15" s="14">
        <v>4.0</v>
      </c>
      <c r="C15" s="97">
        <v>0.9219328703703704</v>
      </c>
      <c r="D15" s="14" t="s">
        <v>415</v>
      </c>
      <c r="E15" s="73" t="s">
        <v>141</v>
      </c>
      <c r="F15" s="14" t="s">
        <v>122</v>
      </c>
    </row>
    <row r="18">
      <c r="B18" s="14" t="s">
        <v>525</v>
      </c>
      <c r="C18" s="97">
        <v>0.9548611111111112</v>
      </c>
      <c r="D18" s="14" t="s">
        <v>526</v>
      </c>
      <c r="E18" s="14">
        <v>0.0</v>
      </c>
      <c r="F18" s="14" t="s">
        <v>122</v>
      </c>
    </row>
    <row r="19">
      <c r="B19" s="14" t="s">
        <v>527</v>
      </c>
      <c r="C19" s="80">
        <v>0.014396041668078396</v>
      </c>
      <c r="D19" s="14" t="s">
        <v>520</v>
      </c>
      <c r="E19" s="14">
        <v>1800.0</v>
      </c>
      <c r="F19" s="14" t="s">
        <v>122</v>
      </c>
    </row>
    <row r="21">
      <c r="A21" s="14" t="s">
        <v>51</v>
      </c>
    </row>
    <row r="22">
      <c r="B22" s="14">
        <v>47.0</v>
      </c>
      <c r="C22" s="97">
        <v>0.12777777777777777</v>
      </c>
      <c r="D22" s="14" t="s">
        <v>143</v>
      </c>
      <c r="E22" s="14" t="s">
        <v>528</v>
      </c>
      <c r="F22" s="14" t="s">
        <v>122</v>
      </c>
    </row>
    <row r="23">
      <c r="B23" s="14">
        <v>48.0</v>
      </c>
      <c r="C23" s="97">
        <v>0.1309722222222222</v>
      </c>
      <c r="D23" s="14" t="s">
        <v>140</v>
      </c>
      <c r="E23" s="14" t="s">
        <v>141</v>
      </c>
      <c r="F23" s="14" t="s">
        <v>122</v>
      </c>
    </row>
    <row r="26">
      <c r="C26" s="97">
        <v>0.1954861111111111</v>
      </c>
      <c r="D26" s="14" t="s">
        <v>529</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79</v>
      </c>
      <c r="C1" s="102">
        <v>45422.0</v>
      </c>
      <c r="D1" s="45"/>
      <c r="E1" s="45"/>
      <c r="F1" s="46"/>
      <c r="G1" s="43" t="s">
        <v>80</v>
      </c>
      <c r="H1" s="88" t="s">
        <v>530</v>
      </c>
      <c r="I1" s="48"/>
      <c r="J1" s="48"/>
      <c r="K1" s="48"/>
      <c r="L1" s="48"/>
      <c r="M1" s="48"/>
      <c r="N1" s="49"/>
      <c r="O1" s="47"/>
      <c r="P1" s="48"/>
      <c r="Q1" s="48"/>
      <c r="R1" s="48"/>
      <c r="S1" s="49"/>
    </row>
    <row r="2">
      <c r="A2" s="50"/>
      <c r="B2" s="51" t="s">
        <v>81</v>
      </c>
      <c r="C2" s="52" t="s">
        <v>531</v>
      </c>
      <c r="D2" s="53"/>
      <c r="E2" s="53"/>
      <c r="F2" s="54"/>
      <c r="G2" s="55" t="s">
        <v>82</v>
      </c>
      <c r="H2" s="56" t="s">
        <v>83</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84</v>
      </c>
      <c r="B5" s="60" t="s">
        <v>85</v>
      </c>
      <c r="C5" s="60" t="s">
        <v>86</v>
      </c>
      <c r="D5" s="61"/>
      <c r="E5" s="62" t="s">
        <v>87</v>
      </c>
      <c r="F5" s="62" t="s">
        <v>88</v>
      </c>
      <c r="G5" s="61"/>
      <c r="H5" s="61"/>
      <c r="I5" s="62" t="s">
        <v>89</v>
      </c>
      <c r="J5" s="62" t="s">
        <v>90</v>
      </c>
      <c r="K5" s="63" t="s">
        <v>91</v>
      </c>
      <c r="L5" s="48"/>
      <c r="M5" s="49"/>
      <c r="N5" s="64" t="s">
        <v>92</v>
      </c>
      <c r="O5" s="65" t="s">
        <v>93</v>
      </c>
      <c r="S5" s="66"/>
    </row>
    <row r="6">
      <c r="A6" s="59" t="s">
        <v>94</v>
      </c>
      <c r="B6" s="49"/>
      <c r="C6" s="49"/>
      <c r="D6" s="62" t="s">
        <v>95</v>
      </c>
      <c r="E6" s="62" t="s">
        <v>96</v>
      </c>
      <c r="F6" s="62" t="s">
        <v>97</v>
      </c>
      <c r="G6" s="62" t="s">
        <v>98</v>
      </c>
      <c r="H6" s="62" t="s">
        <v>99</v>
      </c>
      <c r="I6" s="62" t="s">
        <v>100</v>
      </c>
      <c r="J6" s="62" t="s">
        <v>101</v>
      </c>
      <c r="K6" s="62" t="s">
        <v>102</v>
      </c>
      <c r="L6" s="62" t="s">
        <v>103</v>
      </c>
      <c r="M6" s="62" t="s">
        <v>104</v>
      </c>
      <c r="N6" s="49"/>
      <c r="O6" s="48"/>
      <c r="P6" s="48"/>
      <c r="Q6" s="48"/>
      <c r="R6" s="48"/>
      <c r="S6" s="49"/>
    </row>
    <row r="7">
      <c r="A7" s="67"/>
      <c r="B7" s="54"/>
      <c r="C7" s="68" t="s">
        <v>105</v>
      </c>
      <c r="D7" s="2"/>
      <c r="E7" s="2"/>
      <c r="F7" s="2"/>
      <c r="G7" s="2"/>
      <c r="H7" s="2"/>
      <c r="I7" s="2"/>
      <c r="J7" s="2"/>
      <c r="K7" s="2"/>
      <c r="L7" s="2"/>
      <c r="M7" s="2"/>
      <c r="N7" s="69" t="s">
        <v>532</v>
      </c>
    </row>
    <row r="8">
      <c r="N8" s="14" t="s">
        <v>253</v>
      </c>
    </row>
    <row r="9">
      <c r="A9" s="14" t="s">
        <v>51</v>
      </c>
    </row>
    <row r="10">
      <c r="B10" s="14">
        <v>1.0</v>
      </c>
      <c r="D10" s="14" t="s">
        <v>143</v>
      </c>
      <c r="E10" s="14" t="s">
        <v>144</v>
      </c>
      <c r="F10" s="14" t="s">
        <v>122</v>
      </c>
      <c r="N10" s="14" t="s">
        <v>533</v>
      </c>
    </row>
    <row r="11">
      <c r="B11" s="14">
        <v>2.0</v>
      </c>
      <c r="D11" s="14" t="s">
        <v>140</v>
      </c>
      <c r="E11" s="14" t="s">
        <v>141</v>
      </c>
      <c r="F11" s="14" t="s">
        <v>122</v>
      </c>
      <c r="N11" s="14" t="s">
        <v>534</v>
      </c>
    </row>
    <row r="12">
      <c r="C12" s="39" t="s">
        <v>535</v>
      </c>
    </row>
    <row r="14">
      <c r="B14" s="14">
        <v>3.0</v>
      </c>
      <c r="C14" s="97">
        <v>0.794699074074074</v>
      </c>
      <c r="D14" s="14" t="s">
        <v>240</v>
      </c>
      <c r="E14" s="14">
        <v>300.0</v>
      </c>
      <c r="F14" s="14" t="s">
        <v>122</v>
      </c>
      <c r="H14" s="14">
        <v>1060.0</v>
      </c>
      <c r="N14" s="14" t="s">
        <v>536</v>
      </c>
    </row>
    <row r="15">
      <c r="B15" s="14">
        <v>4.0</v>
      </c>
      <c r="C15" s="97">
        <v>0.8015509259259259</v>
      </c>
      <c r="D15" s="14" t="s">
        <v>143</v>
      </c>
      <c r="E15" s="14" t="s">
        <v>144</v>
      </c>
      <c r="F15" s="14" t="s">
        <v>122</v>
      </c>
      <c r="H15" s="14">
        <v>1060.0</v>
      </c>
      <c r="N15" s="14" t="s">
        <v>379</v>
      </c>
    </row>
    <row r="16">
      <c r="B16" s="14">
        <v>5.0</v>
      </c>
      <c r="C16" s="80">
        <v>0.8039195486126118</v>
      </c>
      <c r="D16" s="14" t="s">
        <v>140</v>
      </c>
      <c r="E16" s="14" t="s">
        <v>141</v>
      </c>
      <c r="F16" s="14" t="s">
        <v>122</v>
      </c>
      <c r="H16" s="14">
        <v>1060.0</v>
      </c>
    </row>
    <row r="17">
      <c r="B17" s="14">
        <v>6.0</v>
      </c>
      <c r="C17" s="97">
        <v>0.8080671296296297</v>
      </c>
      <c r="D17" s="14" t="s">
        <v>240</v>
      </c>
      <c r="E17" s="14">
        <v>300.0</v>
      </c>
      <c r="F17" s="14" t="s">
        <v>122</v>
      </c>
      <c r="H17" s="14">
        <v>1060.0</v>
      </c>
    </row>
    <row r="18">
      <c r="B18" s="14">
        <v>7.0</v>
      </c>
      <c r="C18" s="97">
        <v>0.8168518518518518</v>
      </c>
      <c r="D18" s="14" t="s">
        <v>240</v>
      </c>
      <c r="E18" s="14">
        <v>300.0</v>
      </c>
      <c r="F18" s="14" t="s">
        <v>122</v>
      </c>
      <c r="H18" s="14">
        <v>1070.0</v>
      </c>
      <c r="N18" s="14" t="s">
        <v>537</v>
      </c>
    </row>
    <row r="19">
      <c r="B19" s="14">
        <v>8.0</v>
      </c>
      <c r="C19" s="97">
        <v>0.8266782407407407</v>
      </c>
      <c r="D19" s="14" t="s">
        <v>178</v>
      </c>
      <c r="E19" s="73">
        <v>1800.0</v>
      </c>
      <c r="F19" s="14" t="s">
        <v>122</v>
      </c>
      <c r="G19" s="14" t="s">
        <v>538</v>
      </c>
      <c r="H19" s="14">
        <v>1070.0</v>
      </c>
      <c r="I19" s="73" t="s">
        <v>242</v>
      </c>
      <c r="J19" s="14" t="s">
        <v>380</v>
      </c>
      <c r="N19" s="14" t="s">
        <v>270</v>
      </c>
    </row>
    <row r="20">
      <c r="B20" s="14">
        <v>9.0</v>
      </c>
      <c r="C20" s="97">
        <v>0.8489236111111111</v>
      </c>
      <c r="D20" s="14" t="s">
        <v>178</v>
      </c>
      <c r="E20" s="73">
        <v>1800.0</v>
      </c>
      <c r="F20" s="14" t="s">
        <v>122</v>
      </c>
      <c r="G20" s="14" t="s">
        <v>539</v>
      </c>
      <c r="H20" s="14">
        <v>1070.0</v>
      </c>
      <c r="I20" s="73" t="s">
        <v>242</v>
      </c>
      <c r="J20" s="14" t="s">
        <v>540</v>
      </c>
      <c r="N20" s="14" t="s">
        <v>247</v>
      </c>
      <c r="O20" s="14" t="s">
        <v>541</v>
      </c>
    </row>
    <row r="21">
      <c r="B21" s="14">
        <v>10.0</v>
      </c>
      <c r="C21" s="80">
        <v>0.8680902777777778</v>
      </c>
      <c r="D21" s="14" t="s">
        <v>178</v>
      </c>
      <c r="E21" s="73">
        <v>1800.0</v>
      </c>
      <c r="F21" s="14" t="s">
        <v>122</v>
      </c>
      <c r="G21" s="14" t="s">
        <v>542</v>
      </c>
      <c r="H21" s="14">
        <v>1070.0</v>
      </c>
      <c r="I21" s="73" t="s">
        <v>242</v>
      </c>
      <c r="J21" s="14" t="s">
        <v>380</v>
      </c>
      <c r="N21" s="14" t="s">
        <v>275</v>
      </c>
    </row>
    <row r="22">
      <c r="B22" s="14">
        <v>11.0</v>
      </c>
      <c r="C22" s="80">
        <v>0.8920949074074074</v>
      </c>
      <c r="D22" s="14" t="s">
        <v>178</v>
      </c>
      <c r="E22" s="73">
        <v>1800.0</v>
      </c>
      <c r="F22" s="14" t="s">
        <v>122</v>
      </c>
      <c r="H22" s="14">
        <v>1070.0</v>
      </c>
      <c r="I22" s="73" t="s">
        <v>242</v>
      </c>
      <c r="J22" s="14" t="s">
        <v>381</v>
      </c>
      <c r="N22" s="14" t="s">
        <v>277</v>
      </c>
    </row>
    <row r="23">
      <c r="B23" s="14">
        <v>12.0</v>
      </c>
      <c r="C23" s="80">
        <v>0.9158333333333334</v>
      </c>
      <c r="D23" s="14" t="s">
        <v>178</v>
      </c>
      <c r="E23" s="73">
        <v>1800.0</v>
      </c>
      <c r="F23" s="14" t="s">
        <v>122</v>
      </c>
      <c r="G23" s="14" t="s">
        <v>543</v>
      </c>
      <c r="H23" s="14">
        <v>1070.0</v>
      </c>
      <c r="I23" s="73" t="s">
        <v>242</v>
      </c>
      <c r="J23" s="14" t="s">
        <v>380</v>
      </c>
      <c r="N23" s="14" t="s">
        <v>280</v>
      </c>
    </row>
    <row r="24">
      <c r="B24" s="14">
        <v>13.0</v>
      </c>
      <c r="C24" s="80">
        <v>0.9383204398181988</v>
      </c>
      <c r="D24" s="14" t="s">
        <v>178</v>
      </c>
      <c r="E24" s="73">
        <v>1800.0</v>
      </c>
      <c r="F24" s="14" t="s">
        <v>122</v>
      </c>
      <c r="G24" s="14" t="s">
        <v>544</v>
      </c>
      <c r="H24" s="14">
        <v>1070.0</v>
      </c>
      <c r="I24" s="73" t="s">
        <v>242</v>
      </c>
      <c r="J24" s="14" t="s">
        <v>380</v>
      </c>
      <c r="N24" s="14" t="s">
        <v>283</v>
      </c>
    </row>
    <row r="25">
      <c r="B25" s="14">
        <v>14.0</v>
      </c>
      <c r="C25" s="80">
        <v>0.960719374998007</v>
      </c>
      <c r="D25" s="14" t="s">
        <v>178</v>
      </c>
      <c r="E25" s="73">
        <v>1800.0</v>
      </c>
      <c r="F25" s="14" t="s">
        <v>122</v>
      </c>
      <c r="G25" s="14" t="s">
        <v>545</v>
      </c>
      <c r="H25" s="14">
        <v>1070.0</v>
      </c>
      <c r="I25" s="73" t="s">
        <v>242</v>
      </c>
      <c r="J25" s="14" t="s">
        <v>333</v>
      </c>
      <c r="N25" s="14" t="s">
        <v>286</v>
      </c>
    </row>
    <row r="26">
      <c r="E26" s="98"/>
      <c r="I26" s="98"/>
    </row>
    <row r="27">
      <c r="B27" s="14">
        <v>15.0</v>
      </c>
      <c r="C27" s="97">
        <v>0.9836342592592593</v>
      </c>
      <c r="D27" s="14" t="s">
        <v>143</v>
      </c>
      <c r="E27" s="14" t="s">
        <v>144</v>
      </c>
      <c r="F27" s="14" t="s">
        <v>122</v>
      </c>
      <c r="H27" s="14">
        <v>1070.0</v>
      </c>
      <c r="I27" s="98"/>
    </row>
    <row r="28">
      <c r="B28" s="14">
        <v>16.0</v>
      </c>
      <c r="C28" s="97">
        <v>0.9861458333333334</v>
      </c>
      <c r="D28" s="14" t="s">
        <v>140</v>
      </c>
      <c r="E28" s="14" t="s">
        <v>141</v>
      </c>
      <c r="F28" s="14" t="s">
        <v>122</v>
      </c>
      <c r="H28" s="14">
        <v>1070.0</v>
      </c>
    </row>
    <row r="31">
      <c r="A31" s="14" t="s">
        <v>546</v>
      </c>
      <c r="N31" s="14" t="s">
        <v>426</v>
      </c>
    </row>
    <row r="32">
      <c r="B32" s="14">
        <v>17.0</v>
      </c>
      <c r="C32" s="97">
        <v>0.02722222222222222</v>
      </c>
      <c r="D32" s="14" t="s">
        <v>143</v>
      </c>
      <c r="E32" s="14" t="s">
        <v>144</v>
      </c>
      <c r="F32" s="14" t="s">
        <v>122</v>
      </c>
      <c r="H32" s="14">
        <v>1070.0</v>
      </c>
      <c r="N32" s="14" t="s">
        <v>471</v>
      </c>
    </row>
    <row r="33">
      <c r="B33" s="14">
        <v>18.0</v>
      </c>
      <c r="C33" s="97">
        <v>0.02971064814814815</v>
      </c>
      <c r="D33" s="14" t="s">
        <v>140</v>
      </c>
      <c r="E33" s="14" t="s">
        <v>141</v>
      </c>
      <c r="F33" s="14" t="s">
        <v>122</v>
      </c>
      <c r="H33" s="14">
        <v>1070.0</v>
      </c>
      <c r="N33" s="14" t="s">
        <v>471</v>
      </c>
    </row>
    <row r="36">
      <c r="B36" s="14">
        <v>19.0</v>
      </c>
      <c r="C36" s="97">
        <v>0.03225694444444444</v>
      </c>
      <c r="D36" s="14" t="s">
        <v>240</v>
      </c>
      <c r="E36" s="14">
        <v>300.0</v>
      </c>
      <c r="F36" s="14" t="s">
        <v>122</v>
      </c>
      <c r="H36" s="14">
        <v>1070.0</v>
      </c>
    </row>
    <row r="37">
      <c r="B37" s="14">
        <v>20.0</v>
      </c>
      <c r="C37" s="97">
        <v>0.040740740740740744</v>
      </c>
      <c r="D37" s="14" t="s">
        <v>240</v>
      </c>
      <c r="E37" s="14">
        <v>300.0</v>
      </c>
      <c r="F37" s="14" t="s">
        <v>122</v>
      </c>
      <c r="G37" s="14" t="s">
        <v>547</v>
      </c>
      <c r="H37" s="14">
        <v>1055.0</v>
      </c>
      <c r="I37" s="73"/>
      <c r="N37" s="14"/>
    </row>
    <row r="38">
      <c r="B38" s="14">
        <v>21.0</v>
      </c>
      <c r="C38" s="97">
        <v>0.048726851851851855</v>
      </c>
      <c r="D38" s="14" t="s">
        <v>178</v>
      </c>
      <c r="E38" s="73">
        <v>1800.0</v>
      </c>
      <c r="F38" s="14" t="s">
        <v>122</v>
      </c>
      <c r="G38" s="14" t="s">
        <v>548</v>
      </c>
      <c r="H38" s="14">
        <v>1060.0</v>
      </c>
      <c r="I38" s="73" t="s">
        <v>242</v>
      </c>
      <c r="J38" s="14" t="s">
        <v>333</v>
      </c>
      <c r="N38" s="14" t="s">
        <v>270</v>
      </c>
    </row>
    <row r="39">
      <c r="B39" s="14">
        <v>22.0</v>
      </c>
      <c r="C39" s="97">
        <v>0.07105324074074074</v>
      </c>
      <c r="D39" s="14" t="s">
        <v>178</v>
      </c>
      <c r="E39" s="73">
        <v>1800.0</v>
      </c>
      <c r="F39" s="14" t="s">
        <v>122</v>
      </c>
      <c r="G39" s="14" t="s">
        <v>549</v>
      </c>
      <c r="H39" s="14">
        <v>1060.0</v>
      </c>
      <c r="I39" s="73" t="s">
        <v>242</v>
      </c>
      <c r="J39" s="14" t="s">
        <v>333</v>
      </c>
      <c r="N39" s="14" t="s">
        <v>247</v>
      </c>
    </row>
    <row r="40">
      <c r="A40" s="14" t="s">
        <v>550</v>
      </c>
      <c r="B40" s="14"/>
      <c r="D40" s="14"/>
      <c r="E40" s="73"/>
      <c r="F40" s="14"/>
      <c r="H40" s="14"/>
      <c r="I40" s="73"/>
      <c r="N40" s="14" t="s">
        <v>551</v>
      </c>
    </row>
    <row r="41">
      <c r="B41" s="14">
        <v>23.0</v>
      </c>
      <c r="C41" s="97">
        <v>0.1398726851851852</v>
      </c>
      <c r="D41" s="14" t="s">
        <v>178</v>
      </c>
      <c r="E41" s="73">
        <v>1800.0</v>
      </c>
      <c r="F41" s="14" t="s">
        <v>122</v>
      </c>
      <c r="G41" s="14" t="s">
        <v>552</v>
      </c>
      <c r="H41" s="14">
        <v>1060.0</v>
      </c>
      <c r="I41" s="73" t="s">
        <v>242</v>
      </c>
      <c r="J41" s="14" t="s">
        <v>553</v>
      </c>
      <c r="N41" s="14" t="s">
        <v>275</v>
      </c>
    </row>
    <row r="42">
      <c r="B42" s="14"/>
      <c r="D42" s="14"/>
      <c r="E42" s="73"/>
      <c r="F42" s="14"/>
      <c r="H42" s="14"/>
      <c r="I42" s="73"/>
      <c r="N42" s="14" t="s">
        <v>551</v>
      </c>
    </row>
    <row r="43">
      <c r="B43" s="14">
        <v>24.0</v>
      </c>
      <c r="C43" s="97">
        <v>0.16597222222222222</v>
      </c>
      <c r="D43" s="14" t="s">
        <v>178</v>
      </c>
      <c r="E43" s="73">
        <v>1800.0</v>
      </c>
      <c r="F43" s="14" t="s">
        <v>122</v>
      </c>
      <c r="H43" s="14">
        <v>1060.0</v>
      </c>
      <c r="I43" s="73" t="s">
        <v>242</v>
      </c>
      <c r="J43" s="14" t="s">
        <v>333</v>
      </c>
      <c r="N43" s="14" t="s">
        <v>277</v>
      </c>
    </row>
    <row r="44">
      <c r="B44" s="14">
        <v>25.0</v>
      </c>
      <c r="C44" s="97">
        <v>0.18829861111111112</v>
      </c>
      <c r="D44" s="14" t="s">
        <v>178</v>
      </c>
      <c r="E44" s="73">
        <v>1800.0</v>
      </c>
      <c r="F44" s="14" t="s">
        <v>122</v>
      </c>
      <c r="G44" s="14" t="s">
        <v>554</v>
      </c>
      <c r="H44" s="14">
        <v>1060.0</v>
      </c>
      <c r="I44" s="73" t="s">
        <v>242</v>
      </c>
      <c r="J44" s="14" t="s">
        <v>333</v>
      </c>
      <c r="N44" s="14" t="s">
        <v>280</v>
      </c>
    </row>
    <row r="45">
      <c r="B45" s="14"/>
      <c r="D45" s="14"/>
      <c r="E45" s="73"/>
      <c r="F45" s="14"/>
      <c r="H45" s="14"/>
      <c r="I45" s="73"/>
      <c r="N45" s="14" t="s">
        <v>555</v>
      </c>
    </row>
    <row r="46">
      <c r="B46" s="14"/>
      <c r="D46" s="14"/>
      <c r="E46" s="73"/>
      <c r="F46" s="14"/>
      <c r="H46" s="14"/>
      <c r="I46" s="73"/>
      <c r="N46" s="14"/>
    </row>
    <row r="47">
      <c r="B47" s="14">
        <v>26.0</v>
      </c>
      <c r="C47" s="97">
        <v>0.21688657407407408</v>
      </c>
      <c r="D47" s="14" t="s">
        <v>240</v>
      </c>
      <c r="E47" s="73">
        <v>30.0</v>
      </c>
      <c r="F47" s="14" t="s">
        <v>122</v>
      </c>
      <c r="G47" s="14" t="s">
        <v>556</v>
      </c>
      <c r="H47" s="14">
        <v>1060.0</v>
      </c>
      <c r="I47" s="73"/>
      <c r="N47" s="14" t="s">
        <v>557</v>
      </c>
    </row>
    <row r="48">
      <c r="B48" s="14">
        <v>27.0</v>
      </c>
      <c r="C48" s="97">
        <v>0.2207175925925926</v>
      </c>
      <c r="D48" s="14" t="s">
        <v>178</v>
      </c>
      <c r="E48" s="73">
        <v>240.0</v>
      </c>
      <c r="F48" s="14" t="s">
        <v>122</v>
      </c>
      <c r="G48" s="14" t="s">
        <v>558</v>
      </c>
      <c r="H48" s="14">
        <v>1060.0</v>
      </c>
      <c r="I48" s="73"/>
      <c r="K48" s="14" t="s">
        <v>423</v>
      </c>
      <c r="N48" s="14" t="s">
        <v>557</v>
      </c>
    </row>
    <row r="49">
      <c r="B49" s="14">
        <v>28.0</v>
      </c>
      <c r="C49" s="97">
        <v>0.22502314814814814</v>
      </c>
      <c r="D49" s="14" t="s">
        <v>178</v>
      </c>
      <c r="E49" s="73">
        <v>240.0</v>
      </c>
      <c r="F49" s="14" t="s">
        <v>122</v>
      </c>
      <c r="H49" s="14">
        <v>1060.0</v>
      </c>
      <c r="I49" s="73"/>
      <c r="K49" s="14" t="s">
        <v>423</v>
      </c>
      <c r="N49" s="14" t="s">
        <v>557</v>
      </c>
    </row>
    <row r="50">
      <c r="B50" s="14">
        <v>29.0</v>
      </c>
      <c r="C50" s="97">
        <v>0.22927083333333334</v>
      </c>
      <c r="D50" s="14" t="s">
        <v>178</v>
      </c>
      <c r="E50" s="73">
        <v>240.0</v>
      </c>
      <c r="F50" s="14" t="s">
        <v>122</v>
      </c>
      <c r="H50" s="14">
        <v>1060.0</v>
      </c>
      <c r="I50" s="73"/>
      <c r="K50" s="14" t="s">
        <v>423</v>
      </c>
      <c r="N50" s="14" t="s">
        <v>557</v>
      </c>
    </row>
    <row r="52">
      <c r="B52" s="14">
        <v>30.0</v>
      </c>
      <c r="C52" s="97">
        <v>0.23359953703703704</v>
      </c>
      <c r="D52" s="14" t="s">
        <v>240</v>
      </c>
      <c r="E52" s="73">
        <v>30.0</v>
      </c>
      <c r="F52" s="14" t="s">
        <v>122</v>
      </c>
      <c r="G52" s="14" t="s">
        <v>559</v>
      </c>
      <c r="H52" s="14">
        <v>1060.0</v>
      </c>
      <c r="I52" s="73"/>
      <c r="N52" s="14" t="s">
        <v>560</v>
      </c>
    </row>
    <row r="53">
      <c r="B53" s="14">
        <v>31.0</v>
      </c>
      <c r="C53" s="97">
        <v>0.23769675925925926</v>
      </c>
      <c r="D53" s="14" t="s">
        <v>178</v>
      </c>
      <c r="E53" s="73">
        <v>240.0</v>
      </c>
      <c r="F53" s="14" t="s">
        <v>122</v>
      </c>
      <c r="H53" s="14">
        <v>1060.0</v>
      </c>
      <c r="I53" s="73"/>
      <c r="K53" s="14" t="s">
        <v>409</v>
      </c>
      <c r="L53" s="14" t="s">
        <v>561</v>
      </c>
      <c r="N53" s="14" t="s">
        <v>560</v>
      </c>
    </row>
    <row r="54">
      <c r="B54" s="14">
        <v>32.0</v>
      </c>
      <c r="C54" s="97">
        <v>0.24197916666666666</v>
      </c>
      <c r="D54" s="14" t="s">
        <v>178</v>
      </c>
      <c r="E54" s="73">
        <v>240.0</v>
      </c>
      <c r="F54" s="14" t="s">
        <v>122</v>
      </c>
      <c r="H54" s="14">
        <v>1060.0</v>
      </c>
      <c r="I54" s="73"/>
      <c r="K54" s="14" t="s">
        <v>409</v>
      </c>
      <c r="N54" s="14" t="s">
        <v>560</v>
      </c>
    </row>
    <row r="55">
      <c r="B55" s="14">
        <v>33.0</v>
      </c>
      <c r="C55" s="107">
        <v>0.24638888888888888</v>
      </c>
      <c r="D55" s="108" t="s">
        <v>178</v>
      </c>
      <c r="E55" s="110">
        <v>240.0</v>
      </c>
      <c r="F55" s="108" t="s">
        <v>122</v>
      </c>
      <c r="G55" s="109"/>
      <c r="H55" s="108">
        <v>1060.0</v>
      </c>
      <c r="I55" s="110"/>
      <c r="J55" s="109"/>
      <c r="K55" s="109"/>
      <c r="L55" s="108" t="s">
        <v>410</v>
      </c>
      <c r="M55" s="109"/>
      <c r="N55" s="108" t="s">
        <v>560</v>
      </c>
      <c r="O55" s="14" t="s">
        <v>562</v>
      </c>
    </row>
    <row r="57">
      <c r="B57" s="14">
        <v>34.0</v>
      </c>
      <c r="C57" s="97">
        <v>0.2600925925925926</v>
      </c>
      <c r="D57" s="82" t="s">
        <v>121</v>
      </c>
      <c r="E57" s="14" t="s">
        <v>132</v>
      </c>
      <c r="F57" s="14" t="s">
        <v>122</v>
      </c>
      <c r="N57" s="82" t="s">
        <v>563</v>
      </c>
    </row>
    <row r="58">
      <c r="B58" s="14">
        <v>35.0</v>
      </c>
      <c r="C58" s="97">
        <v>0.2633912037037037</v>
      </c>
      <c r="D58" s="82" t="s">
        <v>121</v>
      </c>
      <c r="E58" s="14" t="s">
        <v>564</v>
      </c>
      <c r="F58" s="14" t="s">
        <v>122</v>
      </c>
      <c r="L58" s="14" t="s">
        <v>124</v>
      </c>
      <c r="N58" s="82" t="s">
        <v>565</v>
      </c>
    </row>
    <row r="59">
      <c r="B59" s="14">
        <v>36.0</v>
      </c>
      <c r="C59" s="97">
        <v>0.26582175925925927</v>
      </c>
      <c r="D59" s="82" t="s">
        <v>121</v>
      </c>
      <c r="E59" s="14" t="s">
        <v>566</v>
      </c>
      <c r="F59" s="14" t="s">
        <v>122</v>
      </c>
      <c r="L59" s="14" t="s">
        <v>124</v>
      </c>
      <c r="N59" s="82" t="s">
        <v>567</v>
      </c>
    </row>
    <row r="60">
      <c r="B60" s="14">
        <v>37.0</v>
      </c>
      <c r="C60" s="97">
        <v>0.26782407407407405</v>
      </c>
      <c r="D60" s="82" t="s">
        <v>121</v>
      </c>
      <c r="E60" s="14" t="s">
        <v>568</v>
      </c>
      <c r="F60" s="14" t="s">
        <v>122</v>
      </c>
      <c r="L60" s="14" t="s">
        <v>124</v>
      </c>
      <c r="N60" s="82" t="s">
        <v>569</v>
      </c>
    </row>
    <row r="61">
      <c r="B61" s="14">
        <v>38.0</v>
      </c>
      <c r="C61" s="97">
        <v>0.26957175925925925</v>
      </c>
      <c r="D61" s="82" t="s">
        <v>121</v>
      </c>
      <c r="E61" s="14" t="s">
        <v>570</v>
      </c>
      <c r="F61" s="14" t="s">
        <v>122</v>
      </c>
      <c r="L61" s="14" t="s">
        <v>124</v>
      </c>
      <c r="N61" s="82" t="s">
        <v>571</v>
      </c>
    </row>
    <row r="62">
      <c r="B62" s="14">
        <v>39.0</v>
      </c>
      <c r="C62" s="97">
        <v>0.27123842592592595</v>
      </c>
      <c r="D62" s="82" t="s">
        <v>121</v>
      </c>
      <c r="E62" s="14" t="s">
        <v>572</v>
      </c>
      <c r="F62" s="14" t="s">
        <v>122</v>
      </c>
      <c r="L62" s="14" t="s">
        <v>124</v>
      </c>
      <c r="N62" s="82" t="s">
        <v>573</v>
      </c>
    </row>
  </sheetData>
  <mergeCells count="14">
    <mergeCell ref="B5:B6"/>
    <mergeCell ref="C5:C6"/>
    <mergeCell ref="C12:E12"/>
    <mergeCell ref="K5:M5"/>
    <mergeCell ref="N5:N6"/>
    <mergeCell ref="O5:S6"/>
    <mergeCell ref="O7:S7"/>
    <mergeCell ref="C1:F1"/>
    <mergeCell ref="H1:N1"/>
    <mergeCell ref="O1:S1"/>
    <mergeCell ref="H2:N2"/>
    <mergeCell ref="O2:S2"/>
    <mergeCell ref="O3:S3"/>
    <mergeCell ref="O4:S4"/>
  </mergeCells>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7.25"/>
  </cols>
  <sheetData>
    <row r="1">
      <c r="A1" s="42"/>
      <c r="B1" s="43" t="s">
        <v>79</v>
      </c>
      <c r="C1" s="102">
        <v>45453.0</v>
      </c>
      <c r="D1" s="45"/>
      <c r="E1" s="45"/>
      <c r="F1" s="46"/>
      <c r="G1" s="43" t="s">
        <v>80</v>
      </c>
      <c r="H1" s="88" t="s">
        <v>574</v>
      </c>
      <c r="I1" s="48"/>
      <c r="J1" s="48"/>
      <c r="K1" s="48"/>
      <c r="L1" s="48"/>
      <c r="M1" s="48"/>
      <c r="N1" s="49"/>
      <c r="O1" s="47"/>
      <c r="P1" s="48"/>
      <c r="Q1" s="48"/>
      <c r="R1" s="48"/>
      <c r="S1" s="49"/>
    </row>
    <row r="2">
      <c r="A2" s="50"/>
      <c r="B2" s="51" t="s">
        <v>81</v>
      </c>
      <c r="C2" s="52" t="s">
        <v>531</v>
      </c>
      <c r="D2" s="53"/>
      <c r="E2" s="53"/>
      <c r="F2" s="54"/>
      <c r="G2" s="55" t="s">
        <v>82</v>
      </c>
      <c r="H2" s="56" t="s">
        <v>83</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84</v>
      </c>
      <c r="B5" s="60" t="s">
        <v>85</v>
      </c>
      <c r="C5" s="60" t="s">
        <v>86</v>
      </c>
      <c r="D5" s="61"/>
      <c r="E5" s="62" t="s">
        <v>87</v>
      </c>
      <c r="F5" s="62" t="s">
        <v>88</v>
      </c>
      <c r="G5" s="61"/>
      <c r="H5" s="61"/>
      <c r="I5" s="62" t="s">
        <v>89</v>
      </c>
      <c r="J5" s="62" t="s">
        <v>90</v>
      </c>
      <c r="K5" s="63" t="s">
        <v>91</v>
      </c>
      <c r="L5" s="48"/>
      <c r="M5" s="49"/>
      <c r="N5" s="64" t="s">
        <v>92</v>
      </c>
      <c r="O5" s="65" t="s">
        <v>93</v>
      </c>
      <c r="S5" s="66"/>
    </row>
    <row r="6">
      <c r="A6" s="59" t="s">
        <v>94</v>
      </c>
      <c r="B6" s="49"/>
      <c r="C6" s="49"/>
      <c r="D6" s="62" t="s">
        <v>95</v>
      </c>
      <c r="E6" s="62" t="s">
        <v>96</v>
      </c>
      <c r="F6" s="62" t="s">
        <v>97</v>
      </c>
      <c r="G6" s="62" t="s">
        <v>98</v>
      </c>
      <c r="H6" s="62" t="s">
        <v>99</v>
      </c>
      <c r="I6" s="62" t="s">
        <v>100</v>
      </c>
      <c r="J6" s="62" t="s">
        <v>101</v>
      </c>
      <c r="K6" s="62" t="s">
        <v>102</v>
      </c>
      <c r="L6" s="62" t="s">
        <v>103</v>
      </c>
      <c r="M6" s="62" t="s">
        <v>104</v>
      </c>
      <c r="N6" s="49"/>
      <c r="O6" s="48"/>
      <c r="P6" s="48"/>
      <c r="Q6" s="48"/>
      <c r="R6" s="48"/>
      <c r="S6" s="49"/>
    </row>
    <row r="7">
      <c r="A7" s="67"/>
      <c r="B7" s="54"/>
      <c r="C7" s="68" t="s">
        <v>105</v>
      </c>
      <c r="D7" s="2"/>
      <c r="E7" s="2"/>
      <c r="F7" s="2"/>
      <c r="G7" s="2"/>
      <c r="H7" s="2"/>
      <c r="I7" s="2"/>
      <c r="J7" s="2"/>
      <c r="K7" s="2"/>
      <c r="L7" s="2"/>
      <c r="M7" s="2"/>
      <c r="N7" s="69" t="s">
        <v>575</v>
      </c>
    </row>
    <row r="8">
      <c r="N8" s="14" t="s">
        <v>426</v>
      </c>
    </row>
    <row r="9">
      <c r="A9" s="14" t="s">
        <v>576</v>
      </c>
    </row>
    <row r="10">
      <c r="B10" s="14">
        <v>1.0</v>
      </c>
      <c r="C10" s="97">
        <v>0.7412615740740741</v>
      </c>
      <c r="D10" s="14" t="s">
        <v>143</v>
      </c>
      <c r="E10" s="14" t="s">
        <v>144</v>
      </c>
      <c r="F10" s="14" t="s">
        <v>122</v>
      </c>
      <c r="H10" s="14">
        <v>1060.0</v>
      </c>
    </row>
    <row r="11">
      <c r="B11" s="14">
        <v>2.0</v>
      </c>
      <c r="C11" s="97">
        <v>0.743912037037037</v>
      </c>
      <c r="D11" s="14" t="s">
        <v>140</v>
      </c>
      <c r="E11" s="14" t="s">
        <v>141</v>
      </c>
      <c r="F11" s="14" t="s">
        <v>122</v>
      </c>
      <c r="H11" s="14">
        <v>1060.0</v>
      </c>
    </row>
    <row r="13">
      <c r="B13" s="14">
        <v>3.0</v>
      </c>
      <c r="C13" s="80">
        <v>0.8011054629605496</v>
      </c>
      <c r="D13" s="82" t="s">
        <v>121</v>
      </c>
      <c r="E13" s="82" t="s">
        <v>118</v>
      </c>
      <c r="F13" s="14" t="s">
        <v>122</v>
      </c>
      <c r="N13" s="82" t="s">
        <v>577</v>
      </c>
    </row>
    <row r="14">
      <c r="B14" s="14">
        <v>4.0</v>
      </c>
      <c r="C14" s="80">
        <v>0.8026534259261098</v>
      </c>
      <c r="D14" s="82" t="s">
        <v>121</v>
      </c>
      <c r="E14" s="82" t="s">
        <v>325</v>
      </c>
      <c r="F14" s="14" t="s">
        <v>122</v>
      </c>
      <c r="M14" s="14" t="s">
        <v>124</v>
      </c>
      <c r="N14" s="82" t="s">
        <v>578</v>
      </c>
    </row>
    <row r="15">
      <c r="B15" s="14">
        <v>5.0</v>
      </c>
      <c r="C15" s="80">
        <v>0.8043574074108619</v>
      </c>
      <c r="D15" s="82" t="s">
        <v>121</v>
      </c>
      <c r="E15" s="82" t="s">
        <v>579</v>
      </c>
      <c r="F15" s="14" t="s">
        <v>122</v>
      </c>
      <c r="M15" s="14" t="s">
        <v>124</v>
      </c>
      <c r="N15" s="82" t="s">
        <v>580</v>
      </c>
    </row>
    <row r="16">
      <c r="B16" s="14">
        <v>6.0</v>
      </c>
      <c r="C16" s="80">
        <v>0.806247905093187</v>
      </c>
      <c r="D16" s="82" t="s">
        <v>121</v>
      </c>
      <c r="E16" s="82" t="s">
        <v>581</v>
      </c>
      <c r="F16" s="14" t="s">
        <v>122</v>
      </c>
      <c r="G16" s="14"/>
      <c r="M16" s="14" t="s">
        <v>124</v>
      </c>
      <c r="N16" s="82" t="s">
        <v>582</v>
      </c>
    </row>
    <row r="17">
      <c r="B17" s="14">
        <v>7.0</v>
      </c>
      <c r="C17" s="80">
        <v>0.8084292592538986</v>
      </c>
      <c r="D17" s="82" t="s">
        <v>121</v>
      </c>
      <c r="E17" s="82" t="s">
        <v>583</v>
      </c>
      <c r="F17" s="14" t="s">
        <v>122</v>
      </c>
      <c r="G17" s="14"/>
      <c r="M17" s="14" t="s">
        <v>124</v>
      </c>
      <c r="N17" s="82" t="s">
        <v>584</v>
      </c>
    </row>
    <row r="19">
      <c r="B19" s="14">
        <v>8.0</v>
      </c>
      <c r="C19" s="80">
        <v>0.8132520370418206</v>
      </c>
      <c r="D19" s="14" t="s">
        <v>143</v>
      </c>
      <c r="E19" s="73" t="s">
        <v>144</v>
      </c>
      <c r="F19" s="14" t="s">
        <v>122</v>
      </c>
    </row>
    <row r="20">
      <c r="B20" s="14">
        <v>9.0</v>
      </c>
      <c r="C20" s="80">
        <v>0.8170225925932755</v>
      </c>
      <c r="D20" s="14" t="s">
        <v>140</v>
      </c>
      <c r="E20" s="73" t="s">
        <v>141</v>
      </c>
      <c r="F20" s="14" t="s">
        <v>122</v>
      </c>
    </row>
    <row r="22">
      <c r="C22" s="111" t="s">
        <v>585</v>
      </c>
    </row>
    <row r="23">
      <c r="B23" s="14">
        <v>10.0</v>
      </c>
      <c r="C23" s="97">
        <v>0.8363310185185185</v>
      </c>
      <c r="D23" s="14" t="s">
        <v>240</v>
      </c>
      <c r="E23" s="14">
        <v>30.0</v>
      </c>
      <c r="F23" s="14" t="s">
        <v>122</v>
      </c>
      <c r="G23" s="14" t="s">
        <v>586</v>
      </c>
      <c r="H23" s="14">
        <v>1060.0</v>
      </c>
      <c r="N23" s="14" t="s">
        <v>587</v>
      </c>
    </row>
    <row r="24">
      <c r="B24" s="14">
        <v>11.0</v>
      </c>
      <c r="C24" s="80">
        <v>0.8402526967547601</v>
      </c>
      <c r="D24" s="14" t="s">
        <v>178</v>
      </c>
      <c r="E24" s="14">
        <v>240.0</v>
      </c>
      <c r="F24" s="14" t="s">
        <v>122</v>
      </c>
      <c r="G24" s="14" t="s">
        <v>588</v>
      </c>
      <c r="H24" s="14">
        <v>1060.0</v>
      </c>
      <c r="N24" s="14" t="s">
        <v>589</v>
      </c>
    </row>
    <row r="25">
      <c r="B25" s="14">
        <v>12.0</v>
      </c>
      <c r="C25" s="80">
        <v>0.8444919097237289</v>
      </c>
      <c r="D25" s="14" t="s">
        <v>178</v>
      </c>
      <c r="E25" s="14">
        <v>240.0</v>
      </c>
      <c r="F25" s="14" t="s">
        <v>122</v>
      </c>
      <c r="G25" s="14" t="s">
        <v>590</v>
      </c>
      <c r="H25" s="14">
        <v>1060.0</v>
      </c>
      <c r="K25" s="14" t="s">
        <v>591</v>
      </c>
      <c r="M25" s="14" t="s">
        <v>592</v>
      </c>
      <c r="N25" s="14" t="s">
        <v>589</v>
      </c>
    </row>
    <row r="26">
      <c r="B26" s="14">
        <v>13.0</v>
      </c>
      <c r="C26" s="97">
        <v>0.8487731481481482</v>
      </c>
      <c r="D26" s="14" t="s">
        <v>178</v>
      </c>
      <c r="E26" s="14">
        <v>240.0</v>
      </c>
      <c r="F26" s="14" t="s">
        <v>122</v>
      </c>
      <c r="G26" s="14" t="s">
        <v>593</v>
      </c>
      <c r="H26" s="14">
        <v>1060.0</v>
      </c>
      <c r="K26" s="14" t="s">
        <v>591</v>
      </c>
      <c r="L26" s="14" t="s">
        <v>594</v>
      </c>
      <c r="M26" s="14" t="s">
        <v>592</v>
      </c>
      <c r="N26" s="14" t="s">
        <v>589</v>
      </c>
    </row>
    <row r="29">
      <c r="B29" s="14">
        <v>14.0</v>
      </c>
      <c r="C29" s="80">
        <v>0.8530966435209848</v>
      </c>
      <c r="D29" s="14" t="s">
        <v>240</v>
      </c>
      <c r="E29" s="14">
        <v>30.0</v>
      </c>
      <c r="F29" s="14" t="s">
        <v>122</v>
      </c>
      <c r="H29" s="14">
        <v>1060.0</v>
      </c>
      <c r="N29" s="14" t="s">
        <v>441</v>
      </c>
    </row>
    <row r="30">
      <c r="B30" s="14">
        <v>15.0</v>
      </c>
      <c r="C30" s="80">
        <v>0.8570505555544514</v>
      </c>
      <c r="D30" s="14" t="s">
        <v>178</v>
      </c>
      <c r="E30" s="14">
        <v>240.0</v>
      </c>
      <c r="F30" s="14" t="s">
        <v>122</v>
      </c>
      <c r="G30" s="14" t="s">
        <v>595</v>
      </c>
      <c r="H30" s="14">
        <v>1060.0</v>
      </c>
      <c r="K30" s="14" t="s">
        <v>288</v>
      </c>
      <c r="N30" s="14" t="s">
        <v>441</v>
      </c>
    </row>
    <row r="31">
      <c r="B31" s="14">
        <v>16.0</v>
      </c>
      <c r="C31" s="97">
        <v>0.8613425925925926</v>
      </c>
      <c r="D31" s="14" t="s">
        <v>178</v>
      </c>
      <c r="E31" s="14">
        <v>240.0</v>
      </c>
      <c r="F31" s="14" t="s">
        <v>122</v>
      </c>
      <c r="G31" s="14" t="s">
        <v>505</v>
      </c>
      <c r="H31" s="14">
        <v>1060.0</v>
      </c>
      <c r="K31" s="14" t="s">
        <v>288</v>
      </c>
      <c r="N31" s="14" t="s">
        <v>441</v>
      </c>
    </row>
    <row r="32">
      <c r="B32" s="14">
        <v>17.0</v>
      </c>
      <c r="C32" s="80">
        <v>0.8656659259286243</v>
      </c>
      <c r="D32" s="14" t="s">
        <v>178</v>
      </c>
      <c r="E32" s="14">
        <v>240.0</v>
      </c>
      <c r="F32" s="14" t="s">
        <v>122</v>
      </c>
      <c r="G32" s="14" t="s">
        <v>596</v>
      </c>
      <c r="H32" s="14">
        <v>1060.0</v>
      </c>
      <c r="L32" s="14" t="s">
        <v>310</v>
      </c>
      <c r="N32" s="14" t="s">
        <v>441</v>
      </c>
    </row>
    <row r="34">
      <c r="C34" s="111" t="s">
        <v>597</v>
      </c>
    </row>
    <row r="35">
      <c r="A35" s="93"/>
      <c r="B35" s="94">
        <v>18.0</v>
      </c>
      <c r="C35" s="95">
        <v>0.8748304282416939</v>
      </c>
      <c r="D35" s="94" t="s">
        <v>178</v>
      </c>
      <c r="E35" s="94">
        <v>1800.0</v>
      </c>
      <c r="F35" s="94" t="s">
        <v>122</v>
      </c>
      <c r="G35" s="94" t="s">
        <v>598</v>
      </c>
      <c r="H35" s="94">
        <v>1060.0</v>
      </c>
      <c r="I35" s="93"/>
      <c r="J35" s="93"/>
      <c r="K35" s="93"/>
      <c r="L35" s="93"/>
      <c r="M35" s="93"/>
      <c r="N35" s="93"/>
      <c r="O35" s="93"/>
      <c r="P35" s="93"/>
      <c r="Q35" s="93"/>
      <c r="R35" s="93"/>
      <c r="S35" s="93"/>
      <c r="T35" s="93"/>
      <c r="U35" s="93"/>
      <c r="V35" s="93"/>
      <c r="W35" s="93"/>
      <c r="X35" s="93"/>
      <c r="Y35" s="93"/>
      <c r="Z35" s="93"/>
    </row>
    <row r="36">
      <c r="A36" s="93"/>
      <c r="B36" s="94">
        <v>19.0</v>
      </c>
      <c r="C36" s="95">
        <v>0.9031170833331998</v>
      </c>
      <c r="D36" s="94" t="s">
        <v>178</v>
      </c>
      <c r="E36" s="94">
        <v>1800.0</v>
      </c>
      <c r="F36" s="94" t="s">
        <v>122</v>
      </c>
      <c r="G36" s="94" t="s">
        <v>599</v>
      </c>
      <c r="H36" s="94">
        <v>1060.0</v>
      </c>
      <c r="I36" s="93"/>
      <c r="J36" s="93"/>
      <c r="K36" s="93"/>
      <c r="L36" s="93"/>
      <c r="M36" s="93"/>
      <c r="N36" s="112" t="s">
        <v>600</v>
      </c>
      <c r="O36" s="93"/>
      <c r="P36" s="93"/>
      <c r="Q36" s="93"/>
      <c r="R36" s="93"/>
      <c r="S36" s="93"/>
      <c r="T36" s="93"/>
      <c r="U36" s="93"/>
      <c r="V36" s="93"/>
      <c r="W36" s="93"/>
      <c r="X36" s="93"/>
      <c r="Y36" s="93"/>
      <c r="Z36" s="93"/>
    </row>
    <row r="37">
      <c r="A37" s="14" t="s">
        <v>601</v>
      </c>
      <c r="C37" s="111"/>
      <c r="D37" s="111"/>
      <c r="E37" s="111"/>
      <c r="F37" s="111"/>
    </row>
    <row r="38">
      <c r="C38" s="111" t="s">
        <v>602</v>
      </c>
    </row>
    <row r="39">
      <c r="B39" s="14">
        <v>20.0</v>
      </c>
      <c r="C39" s="97">
        <v>0.9280092592592593</v>
      </c>
      <c r="D39" s="14" t="s">
        <v>240</v>
      </c>
      <c r="E39" s="14">
        <v>300.0</v>
      </c>
      <c r="F39" s="14" t="s">
        <v>122</v>
      </c>
      <c r="G39" s="14" t="s">
        <v>603</v>
      </c>
      <c r="H39" s="14">
        <v>1060.0</v>
      </c>
      <c r="J39" s="14" t="s">
        <v>380</v>
      </c>
      <c r="N39" s="14" t="s">
        <v>253</v>
      </c>
    </row>
    <row r="40">
      <c r="B40" s="14">
        <v>21.0</v>
      </c>
      <c r="C40" s="97">
        <v>0.950300925925926</v>
      </c>
      <c r="D40" s="14" t="s">
        <v>240</v>
      </c>
      <c r="E40" s="14">
        <v>300.0</v>
      </c>
      <c r="F40" s="14" t="s">
        <v>122</v>
      </c>
      <c r="G40" s="14" t="s">
        <v>431</v>
      </c>
      <c r="H40" s="14">
        <v>1070.0</v>
      </c>
      <c r="J40" s="14" t="s">
        <v>333</v>
      </c>
      <c r="N40" s="14"/>
    </row>
    <row r="41">
      <c r="E41" s="73"/>
      <c r="I41" s="73"/>
    </row>
    <row r="42">
      <c r="E42" s="73"/>
      <c r="I42" s="73"/>
    </row>
    <row r="43">
      <c r="B43" s="14">
        <v>22.0</v>
      </c>
      <c r="C43" s="97">
        <v>0.9602893518518518</v>
      </c>
      <c r="D43" s="14" t="s">
        <v>178</v>
      </c>
      <c r="E43" s="73">
        <v>1800.0</v>
      </c>
      <c r="F43" s="14" t="s">
        <v>122</v>
      </c>
      <c r="G43" s="14" t="s">
        <v>604</v>
      </c>
      <c r="H43" s="14">
        <v>1060.0</v>
      </c>
      <c r="I43" s="73" t="s">
        <v>242</v>
      </c>
      <c r="J43" s="14" t="s">
        <v>333</v>
      </c>
      <c r="N43" s="14" t="s">
        <v>283</v>
      </c>
    </row>
    <row r="44">
      <c r="B44" s="14">
        <v>23.0</v>
      </c>
      <c r="C44" s="80">
        <v>0.9827234606491402</v>
      </c>
      <c r="D44" s="14" t="s">
        <v>178</v>
      </c>
      <c r="E44" s="73">
        <v>1800.0</v>
      </c>
      <c r="F44" s="14" t="s">
        <v>122</v>
      </c>
      <c r="G44" s="14" t="s">
        <v>605</v>
      </c>
      <c r="H44" s="14">
        <v>1060.0</v>
      </c>
      <c r="I44" s="73" t="s">
        <v>242</v>
      </c>
      <c r="J44" s="14" t="s">
        <v>606</v>
      </c>
      <c r="N44" s="14" t="s">
        <v>286</v>
      </c>
    </row>
    <row r="45">
      <c r="B45" s="14">
        <v>24.0</v>
      </c>
      <c r="C45" s="80">
        <v>0.0051466666627675295</v>
      </c>
      <c r="D45" s="14" t="s">
        <v>143</v>
      </c>
      <c r="E45" s="73" t="s">
        <v>144</v>
      </c>
      <c r="F45" s="14" t="s">
        <v>122</v>
      </c>
      <c r="H45" s="14">
        <v>1060.0</v>
      </c>
      <c r="I45" s="73"/>
    </row>
    <row r="46">
      <c r="B46" s="14">
        <v>25.0</v>
      </c>
      <c r="C46" s="80">
        <v>0.008114780095638707</v>
      </c>
      <c r="D46" s="14" t="s">
        <v>140</v>
      </c>
      <c r="E46" s="73" t="s">
        <v>141</v>
      </c>
      <c r="F46" s="14" t="s">
        <v>122</v>
      </c>
      <c r="H46" s="14">
        <v>1060.0</v>
      </c>
    </row>
    <row r="47">
      <c r="C47" s="113" t="s">
        <v>607</v>
      </c>
    </row>
    <row r="48">
      <c r="B48" s="14">
        <v>26.0</v>
      </c>
      <c r="C48" s="80">
        <v>0.012088287039659917</v>
      </c>
      <c r="D48" s="14" t="s">
        <v>178</v>
      </c>
      <c r="E48" s="73">
        <v>1800.0</v>
      </c>
      <c r="F48" s="14" t="s">
        <v>122</v>
      </c>
      <c r="G48" s="14" t="s">
        <v>608</v>
      </c>
      <c r="H48" s="14">
        <v>1070.0</v>
      </c>
      <c r="I48" s="73" t="s">
        <v>242</v>
      </c>
      <c r="J48" s="14" t="s">
        <v>606</v>
      </c>
      <c r="N48" s="14" t="s">
        <v>270</v>
      </c>
    </row>
    <row r="49">
      <c r="B49" s="14">
        <v>27.0</v>
      </c>
      <c r="C49" s="80">
        <v>0.03406918981636409</v>
      </c>
      <c r="D49" s="14" t="s">
        <v>178</v>
      </c>
      <c r="E49" s="73">
        <v>1800.0</v>
      </c>
      <c r="F49" s="14" t="s">
        <v>122</v>
      </c>
      <c r="G49" s="14" t="s">
        <v>609</v>
      </c>
      <c r="H49" s="14">
        <v>1070.0</v>
      </c>
      <c r="I49" s="73" t="s">
        <v>242</v>
      </c>
      <c r="J49" s="14" t="s">
        <v>606</v>
      </c>
      <c r="N49" s="14" t="s">
        <v>247</v>
      </c>
    </row>
    <row r="50">
      <c r="B50" s="14">
        <v>28.0</v>
      </c>
      <c r="C50" s="80">
        <v>0.05678490740683628</v>
      </c>
      <c r="D50" s="14" t="s">
        <v>178</v>
      </c>
      <c r="E50" s="73">
        <v>1800.0</v>
      </c>
      <c r="F50" s="14" t="s">
        <v>122</v>
      </c>
      <c r="G50" s="14" t="s">
        <v>610</v>
      </c>
      <c r="H50" s="14">
        <v>1070.0</v>
      </c>
      <c r="I50" s="73" t="s">
        <v>242</v>
      </c>
      <c r="J50" s="14" t="s">
        <v>333</v>
      </c>
      <c r="N50" s="14" t="s">
        <v>275</v>
      </c>
    </row>
    <row r="51">
      <c r="B51" s="14">
        <v>29.0</v>
      </c>
      <c r="C51" s="80">
        <v>0.07848038194060791</v>
      </c>
      <c r="D51" s="14" t="s">
        <v>178</v>
      </c>
      <c r="E51" s="73">
        <v>1800.0</v>
      </c>
      <c r="F51" s="14" t="s">
        <v>122</v>
      </c>
      <c r="G51" s="14" t="s">
        <v>611</v>
      </c>
      <c r="H51" s="14">
        <v>1070.0</v>
      </c>
      <c r="I51" s="73" t="s">
        <v>242</v>
      </c>
      <c r="J51" s="14" t="s">
        <v>606</v>
      </c>
      <c r="N51" s="14" t="s">
        <v>277</v>
      </c>
    </row>
    <row r="52">
      <c r="B52" s="14">
        <v>30.0</v>
      </c>
      <c r="C52" s="80">
        <v>0.10081940972304437</v>
      </c>
      <c r="D52" s="14" t="s">
        <v>178</v>
      </c>
      <c r="E52" s="73">
        <v>1800.0</v>
      </c>
      <c r="F52" s="14" t="s">
        <v>122</v>
      </c>
      <c r="G52" s="14" t="s">
        <v>612</v>
      </c>
      <c r="H52" s="14">
        <v>1070.0</v>
      </c>
      <c r="I52" s="73" t="s">
        <v>242</v>
      </c>
      <c r="J52" s="14" t="s">
        <v>613</v>
      </c>
      <c r="N52" s="14" t="s">
        <v>280</v>
      </c>
    </row>
    <row r="53">
      <c r="B53" s="14">
        <v>31.0</v>
      </c>
      <c r="C53" s="80">
        <v>0.12321746528323274</v>
      </c>
      <c r="D53" s="14" t="s">
        <v>178</v>
      </c>
      <c r="E53" s="73">
        <v>1800.0</v>
      </c>
      <c r="F53" s="14" t="s">
        <v>122</v>
      </c>
      <c r="G53" s="14" t="s">
        <v>614</v>
      </c>
      <c r="H53" s="14">
        <v>1070.0</v>
      </c>
      <c r="I53" s="73" t="s">
        <v>242</v>
      </c>
      <c r="J53" s="14" t="s">
        <v>613</v>
      </c>
      <c r="N53" s="14" t="s">
        <v>283</v>
      </c>
    </row>
    <row r="54">
      <c r="B54" s="14">
        <v>32.0</v>
      </c>
      <c r="D54" s="14" t="s">
        <v>178</v>
      </c>
      <c r="E54" s="73">
        <v>1800.0</v>
      </c>
      <c r="F54" s="14" t="s">
        <v>122</v>
      </c>
      <c r="H54" s="14">
        <v>1070.0</v>
      </c>
      <c r="I54" s="73" t="s">
        <v>242</v>
      </c>
      <c r="J54" s="14" t="s">
        <v>606</v>
      </c>
      <c r="N54" s="14" t="s">
        <v>286</v>
      </c>
    </row>
    <row r="55">
      <c r="E55" s="98"/>
      <c r="I55" s="98"/>
    </row>
    <row r="56">
      <c r="C56" s="111" t="s">
        <v>597</v>
      </c>
      <c r="I56" s="98"/>
    </row>
    <row r="57">
      <c r="A57" s="93"/>
      <c r="B57" s="94">
        <v>33.0</v>
      </c>
      <c r="C57" s="95">
        <v>0.1708982407435542</v>
      </c>
      <c r="D57" s="94" t="s">
        <v>178</v>
      </c>
      <c r="E57" s="94">
        <v>1800.0</v>
      </c>
      <c r="F57" s="94" t="s">
        <v>122</v>
      </c>
      <c r="G57" s="94" t="s">
        <v>615</v>
      </c>
      <c r="H57" s="94">
        <v>1070.0</v>
      </c>
      <c r="I57" s="93"/>
      <c r="J57" s="93"/>
      <c r="K57" s="93"/>
      <c r="L57" s="93"/>
      <c r="M57" s="93"/>
      <c r="N57" s="112" t="s">
        <v>616</v>
      </c>
      <c r="O57" s="93"/>
      <c r="P57" s="93"/>
      <c r="Q57" s="93"/>
      <c r="R57" s="93"/>
      <c r="S57" s="93"/>
      <c r="T57" s="93"/>
      <c r="U57" s="93"/>
      <c r="V57" s="93"/>
      <c r="W57" s="93"/>
      <c r="X57" s="93"/>
      <c r="Y57" s="93"/>
      <c r="Z57" s="93"/>
    </row>
    <row r="59">
      <c r="C59" s="111" t="s">
        <v>617</v>
      </c>
    </row>
    <row r="60">
      <c r="B60" s="14">
        <v>34.0</v>
      </c>
      <c r="C60" s="80">
        <v>0.19422759259759914</v>
      </c>
      <c r="D60" s="14" t="s">
        <v>178</v>
      </c>
      <c r="E60" s="14">
        <v>1800.0</v>
      </c>
      <c r="F60" s="14" t="s">
        <v>122</v>
      </c>
      <c r="G60" s="14" t="s">
        <v>618</v>
      </c>
      <c r="H60" s="14">
        <v>1070.0</v>
      </c>
      <c r="I60" s="14" t="s">
        <v>619</v>
      </c>
      <c r="J60" s="14" t="s">
        <v>380</v>
      </c>
      <c r="N60" s="14" t="s">
        <v>270</v>
      </c>
    </row>
    <row r="61">
      <c r="B61" s="14">
        <v>35.0</v>
      </c>
      <c r="C61" s="80">
        <v>0.21689222221903037</v>
      </c>
      <c r="D61" s="14" t="s">
        <v>143</v>
      </c>
      <c r="E61" s="73" t="s">
        <v>144</v>
      </c>
      <c r="F61" s="14" t="s">
        <v>122</v>
      </c>
    </row>
    <row r="62">
      <c r="B62" s="14">
        <v>36.0</v>
      </c>
      <c r="D62" s="14" t="s">
        <v>140</v>
      </c>
      <c r="E62" s="73" t="s">
        <v>141</v>
      </c>
      <c r="F62" s="14" t="s">
        <v>122</v>
      </c>
    </row>
    <row r="63">
      <c r="C63" s="111" t="s">
        <v>585</v>
      </c>
    </row>
    <row r="64">
      <c r="B64" s="14">
        <v>37.0</v>
      </c>
      <c r="C64" s="80">
        <v>0.22356511573889293</v>
      </c>
      <c r="D64" s="14" t="s">
        <v>178</v>
      </c>
      <c r="E64" s="14">
        <v>30.0</v>
      </c>
      <c r="F64" s="14" t="s">
        <v>122</v>
      </c>
      <c r="H64" s="14">
        <v>1070.0</v>
      </c>
      <c r="N64" s="14" t="s">
        <v>620</v>
      </c>
    </row>
    <row r="65">
      <c r="B65" s="14">
        <v>38.0</v>
      </c>
      <c r="C65" s="80">
        <v>0.2279458912089467</v>
      </c>
      <c r="D65" s="14" t="s">
        <v>178</v>
      </c>
      <c r="E65" s="14">
        <v>240.0</v>
      </c>
      <c r="F65" s="14" t="s">
        <v>122</v>
      </c>
      <c r="H65" s="14">
        <v>1070.0</v>
      </c>
      <c r="K65" s="14" t="s">
        <v>621</v>
      </c>
      <c r="N65" s="14" t="s">
        <v>622</v>
      </c>
    </row>
    <row r="66">
      <c r="B66" s="14">
        <v>39.0</v>
      </c>
      <c r="C66" s="80">
        <v>0.23213753472373355</v>
      </c>
      <c r="D66" s="14" t="s">
        <v>178</v>
      </c>
      <c r="E66" s="14">
        <v>240.0</v>
      </c>
      <c r="F66" s="14" t="s">
        <v>122</v>
      </c>
      <c r="H66" s="14">
        <v>1070.0</v>
      </c>
      <c r="L66" s="14" t="s">
        <v>623</v>
      </c>
      <c r="N66" s="14" t="s">
        <v>622</v>
      </c>
    </row>
    <row r="67">
      <c r="B67" s="14">
        <v>40.0</v>
      </c>
      <c r="C67" s="80">
        <v>0.23636319444631226</v>
      </c>
      <c r="D67" s="14" t="s">
        <v>178</v>
      </c>
      <c r="E67" s="14">
        <v>240.0</v>
      </c>
      <c r="F67" s="14" t="s">
        <v>122</v>
      </c>
      <c r="H67" s="14">
        <v>1070.0</v>
      </c>
      <c r="L67" s="14" t="s">
        <v>308</v>
      </c>
      <c r="N67" s="14" t="s">
        <v>624</v>
      </c>
    </row>
    <row r="68">
      <c r="B68" s="14">
        <v>41.0</v>
      </c>
      <c r="C68" s="80">
        <v>0.24063672454212792</v>
      </c>
      <c r="D68" s="14" t="s">
        <v>178</v>
      </c>
      <c r="E68" s="14">
        <v>240.0</v>
      </c>
      <c r="F68" s="14" t="s">
        <v>122</v>
      </c>
      <c r="H68" s="14">
        <v>1070.0</v>
      </c>
      <c r="K68" s="14" t="s">
        <v>309</v>
      </c>
      <c r="L68" s="14" t="s">
        <v>310</v>
      </c>
      <c r="N68" s="14" t="s">
        <v>625</v>
      </c>
    </row>
    <row r="70">
      <c r="B70" s="14">
        <v>42.0</v>
      </c>
      <c r="C70" s="80">
        <v>0.24517899305647006</v>
      </c>
      <c r="D70" s="14" t="s">
        <v>143</v>
      </c>
      <c r="E70" s="73" t="s">
        <v>144</v>
      </c>
      <c r="F70" s="14" t="s">
        <v>122</v>
      </c>
    </row>
    <row r="71">
      <c r="B71" s="14">
        <v>43.0</v>
      </c>
      <c r="C71" s="80">
        <v>0.24806820601952495</v>
      </c>
      <c r="D71" s="14" t="s">
        <v>140</v>
      </c>
      <c r="E71" s="73" t="s">
        <v>141</v>
      </c>
      <c r="F71" s="14" t="s">
        <v>122</v>
      </c>
    </row>
  </sheetData>
  <mergeCells count="20">
    <mergeCell ref="K5:M5"/>
    <mergeCell ref="N5:N6"/>
    <mergeCell ref="O5:S6"/>
    <mergeCell ref="O7:S7"/>
    <mergeCell ref="C1:F1"/>
    <mergeCell ref="H1:N1"/>
    <mergeCell ref="O1:S1"/>
    <mergeCell ref="H2:N2"/>
    <mergeCell ref="O2:S2"/>
    <mergeCell ref="O3:S3"/>
    <mergeCell ref="O4:S4"/>
    <mergeCell ref="C59:F59"/>
    <mergeCell ref="C63:F63"/>
    <mergeCell ref="B5:B6"/>
    <mergeCell ref="C5:C6"/>
    <mergeCell ref="C22:F22"/>
    <mergeCell ref="C34:F34"/>
    <mergeCell ref="C38:F38"/>
    <mergeCell ref="C47:F47"/>
    <mergeCell ref="C56:F56"/>
  </mergeCells>
  <hyperlinks>
    <hyperlink r:id="rId1" ref="N36"/>
    <hyperlink r:id="rId2" ref="N57"/>
  </hyperlinks>
  <drawing r:id="rId3"/>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1" max="11" width="16.88"/>
    <col customWidth="1" min="12" max="12" width="16.0"/>
    <col customWidth="1" min="14" max="14" width="30.88"/>
  </cols>
  <sheetData>
    <row r="1">
      <c r="A1" s="42"/>
      <c r="B1" s="43" t="s">
        <v>79</v>
      </c>
      <c r="C1" s="102">
        <v>45483.0</v>
      </c>
      <c r="D1" s="45"/>
      <c r="E1" s="45"/>
      <c r="F1" s="46"/>
      <c r="G1" s="43" t="s">
        <v>80</v>
      </c>
      <c r="H1" s="88" t="s">
        <v>626</v>
      </c>
      <c r="I1" s="48"/>
      <c r="J1" s="48"/>
      <c r="K1" s="48"/>
      <c r="L1" s="48"/>
      <c r="M1" s="48"/>
      <c r="N1" s="49"/>
      <c r="O1" s="47"/>
      <c r="P1" s="48"/>
      <c r="Q1" s="48"/>
      <c r="R1" s="48"/>
      <c r="S1" s="49"/>
    </row>
    <row r="2">
      <c r="A2" s="50"/>
      <c r="B2" s="51" t="s">
        <v>81</v>
      </c>
      <c r="C2" s="52" t="s">
        <v>531</v>
      </c>
      <c r="D2" s="53"/>
      <c r="E2" s="53"/>
      <c r="F2" s="54"/>
      <c r="G2" s="55" t="s">
        <v>82</v>
      </c>
      <c r="H2" s="56" t="s">
        <v>83</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84</v>
      </c>
      <c r="B5" s="60" t="s">
        <v>85</v>
      </c>
      <c r="C5" s="60" t="s">
        <v>86</v>
      </c>
      <c r="D5" s="61"/>
      <c r="E5" s="62" t="s">
        <v>87</v>
      </c>
      <c r="F5" s="62" t="s">
        <v>88</v>
      </c>
      <c r="G5" s="61"/>
      <c r="H5" s="61"/>
      <c r="I5" s="62" t="s">
        <v>89</v>
      </c>
      <c r="J5" s="62" t="s">
        <v>90</v>
      </c>
      <c r="K5" s="63" t="s">
        <v>91</v>
      </c>
      <c r="L5" s="48"/>
      <c r="M5" s="49"/>
      <c r="N5" s="64" t="s">
        <v>92</v>
      </c>
      <c r="O5" s="65" t="s">
        <v>93</v>
      </c>
      <c r="S5" s="66"/>
    </row>
    <row r="6">
      <c r="A6" s="59" t="s">
        <v>94</v>
      </c>
      <c r="B6" s="49"/>
      <c r="C6" s="49"/>
      <c r="D6" s="62" t="s">
        <v>95</v>
      </c>
      <c r="E6" s="62" t="s">
        <v>96</v>
      </c>
      <c r="F6" s="62" t="s">
        <v>97</v>
      </c>
      <c r="G6" s="62" t="s">
        <v>98</v>
      </c>
      <c r="H6" s="62" t="s">
        <v>99</v>
      </c>
      <c r="I6" s="62" t="s">
        <v>100</v>
      </c>
      <c r="J6" s="62" t="s">
        <v>101</v>
      </c>
      <c r="K6" s="62" t="s">
        <v>102</v>
      </c>
      <c r="L6" s="62" t="s">
        <v>103</v>
      </c>
      <c r="M6" s="62" t="s">
        <v>104</v>
      </c>
      <c r="N6" s="49"/>
      <c r="O6" s="48"/>
      <c r="P6" s="48"/>
      <c r="Q6" s="48"/>
      <c r="R6" s="48"/>
      <c r="S6" s="49"/>
    </row>
    <row r="7">
      <c r="A7" s="67"/>
      <c r="B7" s="54"/>
      <c r="C7" s="68" t="s">
        <v>105</v>
      </c>
      <c r="D7" s="2"/>
      <c r="E7" s="2"/>
      <c r="F7" s="2"/>
      <c r="G7" s="2"/>
      <c r="H7" s="2"/>
      <c r="I7" s="2"/>
      <c r="J7" s="2"/>
      <c r="K7" s="2"/>
      <c r="L7" s="2"/>
      <c r="M7" s="2"/>
      <c r="N7" s="69" t="s">
        <v>627</v>
      </c>
    </row>
    <row r="8">
      <c r="N8" s="14" t="s">
        <v>628</v>
      </c>
    </row>
    <row r="9">
      <c r="A9" s="14" t="s">
        <v>629</v>
      </c>
      <c r="B9" s="14"/>
      <c r="C9" s="80"/>
      <c r="D9" s="14"/>
      <c r="E9" s="73"/>
      <c r="F9" s="14"/>
    </row>
    <row r="10">
      <c r="B10" s="14">
        <v>1.0</v>
      </c>
      <c r="C10" s="80">
        <v>0.7300828125007683</v>
      </c>
      <c r="D10" s="14" t="s">
        <v>143</v>
      </c>
      <c r="E10" s="73" t="s">
        <v>144</v>
      </c>
      <c r="F10" s="14" t="s">
        <v>122</v>
      </c>
    </row>
    <row r="11">
      <c r="B11" s="14">
        <v>2.0</v>
      </c>
      <c r="C11" s="80">
        <v>0.7325732291647</v>
      </c>
      <c r="D11" s="14" t="s">
        <v>140</v>
      </c>
      <c r="E11" s="73" t="s">
        <v>141</v>
      </c>
      <c r="F11" s="14" t="s">
        <v>122</v>
      </c>
    </row>
    <row r="13">
      <c r="C13" s="111" t="s">
        <v>630</v>
      </c>
    </row>
    <row r="15">
      <c r="C15" s="111" t="s">
        <v>631</v>
      </c>
      <c r="I15" s="79" t="s">
        <v>632</v>
      </c>
      <c r="J15" s="79" t="s">
        <v>633</v>
      </c>
    </row>
    <row r="16">
      <c r="I16" s="14" t="s">
        <v>634</v>
      </c>
      <c r="J16" s="14" t="s">
        <v>635</v>
      </c>
      <c r="K16" s="14" t="s">
        <v>636</v>
      </c>
      <c r="L16" s="14" t="s">
        <v>637</v>
      </c>
    </row>
    <row r="17">
      <c r="I17" s="14" t="s">
        <v>634</v>
      </c>
      <c r="J17" s="14" t="s">
        <v>638</v>
      </c>
      <c r="K17" s="14" t="s">
        <v>639</v>
      </c>
      <c r="L17" s="14" t="s">
        <v>640</v>
      </c>
    </row>
    <row r="18">
      <c r="I18" s="14" t="s">
        <v>641</v>
      </c>
      <c r="J18" s="14" t="s">
        <v>642</v>
      </c>
      <c r="K18" s="14" t="s">
        <v>643</v>
      </c>
      <c r="L18" s="14" t="s">
        <v>644</v>
      </c>
    </row>
    <row r="19">
      <c r="I19" s="14" t="s">
        <v>641</v>
      </c>
      <c r="J19" s="14" t="s">
        <v>645</v>
      </c>
      <c r="K19" s="14" t="s">
        <v>646</v>
      </c>
      <c r="L19" s="14" t="s">
        <v>647</v>
      </c>
    </row>
    <row r="20">
      <c r="I20" s="14" t="s">
        <v>641</v>
      </c>
      <c r="J20" s="14" t="s">
        <v>648</v>
      </c>
      <c r="K20" s="14" t="s">
        <v>649</v>
      </c>
      <c r="L20" s="14" t="s">
        <v>650</v>
      </c>
    </row>
    <row r="21">
      <c r="I21" s="14" t="s">
        <v>641</v>
      </c>
      <c r="J21" s="14" t="s">
        <v>651</v>
      </c>
      <c r="K21" s="14" t="s">
        <v>652</v>
      </c>
      <c r="L21" s="14" t="s">
        <v>653</v>
      </c>
    </row>
    <row r="22">
      <c r="B22" s="14">
        <v>3.0</v>
      </c>
      <c r="C22" s="80">
        <v>0.8389964814850828</v>
      </c>
      <c r="D22" s="14" t="s">
        <v>178</v>
      </c>
      <c r="E22" s="14">
        <v>30.0</v>
      </c>
      <c r="F22" s="14" t="s">
        <v>122</v>
      </c>
      <c r="I22" s="14" t="s">
        <v>654</v>
      </c>
      <c r="J22" s="14" t="s">
        <v>655</v>
      </c>
      <c r="K22" s="14" t="s">
        <v>656</v>
      </c>
      <c r="L22" s="14" t="s">
        <v>657</v>
      </c>
    </row>
    <row r="23">
      <c r="B23" s="14">
        <v>4.0</v>
      </c>
      <c r="C23" s="80">
        <v>0.844888310180977</v>
      </c>
      <c r="D23" s="14" t="s">
        <v>178</v>
      </c>
      <c r="E23" s="14">
        <v>30.0</v>
      </c>
      <c r="F23" s="14" t="s">
        <v>122</v>
      </c>
      <c r="I23" s="14" t="s">
        <v>655</v>
      </c>
      <c r="J23" s="14" t="s">
        <v>658</v>
      </c>
      <c r="K23" s="14" t="s">
        <v>659</v>
      </c>
      <c r="L23" s="14" t="s">
        <v>660</v>
      </c>
    </row>
    <row r="24">
      <c r="B24" s="108">
        <v>5.0</v>
      </c>
      <c r="C24" s="114">
        <v>0.8497592129642726</v>
      </c>
      <c r="D24" s="108" t="s">
        <v>178</v>
      </c>
      <c r="E24" s="108">
        <v>240.0</v>
      </c>
      <c r="F24" s="108" t="s">
        <v>122</v>
      </c>
      <c r="I24" s="115" t="s">
        <v>661</v>
      </c>
      <c r="N24" s="113" t="s">
        <v>662</v>
      </c>
    </row>
    <row r="25">
      <c r="B25" s="14">
        <v>5.0</v>
      </c>
      <c r="C25" s="80">
        <v>0.8685162384208525</v>
      </c>
      <c r="D25" s="14" t="s">
        <v>178</v>
      </c>
      <c r="E25" s="14">
        <v>240.0</v>
      </c>
      <c r="F25" s="14" t="s">
        <v>122</v>
      </c>
      <c r="I25" s="115" t="s">
        <v>661</v>
      </c>
    </row>
    <row r="26">
      <c r="B26" s="14">
        <v>6.0</v>
      </c>
      <c r="C26" s="80">
        <v>0.877107372682076</v>
      </c>
      <c r="D26" s="14" t="s">
        <v>178</v>
      </c>
      <c r="E26" s="14">
        <v>30.0</v>
      </c>
      <c r="F26" s="14" t="s">
        <v>122</v>
      </c>
      <c r="I26" s="14" t="s">
        <v>658</v>
      </c>
      <c r="J26" s="14" t="s">
        <v>663</v>
      </c>
      <c r="K26" s="14" t="s">
        <v>664</v>
      </c>
      <c r="L26" s="14" t="s">
        <v>665</v>
      </c>
    </row>
    <row r="27">
      <c r="B27" s="14">
        <v>7.0</v>
      </c>
      <c r="C27" s="80">
        <v>0.8810213773103897</v>
      </c>
      <c r="D27" s="14" t="s">
        <v>178</v>
      </c>
      <c r="E27" s="14">
        <v>30.0</v>
      </c>
      <c r="F27" s="14" t="s">
        <v>122</v>
      </c>
      <c r="I27" s="116" t="s">
        <v>666</v>
      </c>
      <c r="K27" s="117" t="s">
        <v>667</v>
      </c>
    </row>
    <row r="28">
      <c r="C28" s="118" t="s">
        <v>668</v>
      </c>
    </row>
    <row r="29">
      <c r="I29" s="79" t="s">
        <v>669</v>
      </c>
      <c r="J29" s="79" t="s">
        <v>633</v>
      </c>
    </row>
    <row r="30">
      <c r="I30" s="14" t="s">
        <v>634</v>
      </c>
      <c r="J30" s="14" t="s">
        <v>635</v>
      </c>
      <c r="K30" s="14" t="s">
        <v>670</v>
      </c>
      <c r="L30" s="14" t="s">
        <v>671</v>
      </c>
      <c r="N30" s="14" t="s">
        <v>672</v>
      </c>
    </row>
    <row r="31">
      <c r="I31" s="14" t="s">
        <v>634</v>
      </c>
      <c r="J31" s="14" t="s">
        <v>638</v>
      </c>
      <c r="K31" s="14" t="s">
        <v>673</v>
      </c>
      <c r="L31" s="14" t="s">
        <v>674</v>
      </c>
    </row>
    <row r="32">
      <c r="I32" s="14" t="s">
        <v>634</v>
      </c>
      <c r="J32" s="14" t="s">
        <v>642</v>
      </c>
      <c r="K32" s="14" t="s">
        <v>675</v>
      </c>
      <c r="L32" s="14" t="s">
        <v>676</v>
      </c>
    </row>
    <row r="33">
      <c r="I33" s="14" t="s">
        <v>634</v>
      </c>
      <c r="J33" s="14" t="s">
        <v>645</v>
      </c>
      <c r="K33" s="14" t="s">
        <v>677</v>
      </c>
      <c r="L33" s="14" t="s">
        <v>678</v>
      </c>
    </row>
    <row r="34">
      <c r="I34" s="14" t="s">
        <v>634</v>
      </c>
      <c r="J34" s="14" t="s">
        <v>648</v>
      </c>
      <c r="K34" s="14" t="s">
        <v>679</v>
      </c>
      <c r="L34" s="14" t="s">
        <v>680</v>
      </c>
    </row>
    <row r="35">
      <c r="I35" s="14" t="s">
        <v>634</v>
      </c>
      <c r="J35" s="14" t="s">
        <v>651</v>
      </c>
      <c r="K35" s="14" t="s">
        <v>681</v>
      </c>
      <c r="L35" s="14" t="s">
        <v>682</v>
      </c>
    </row>
    <row r="36">
      <c r="I36" s="108" t="s">
        <v>641</v>
      </c>
      <c r="J36" s="108" t="s">
        <v>683</v>
      </c>
      <c r="K36" s="108" t="s">
        <v>684</v>
      </c>
      <c r="L36" s="108" t="s">
        <v>685</v>
      </c>
      <c r="M36" s="117" t="s">
        <v>686</v>
      </c>
    </row>
    <row r="38">
      <c r="C38" s="118" t="s">
        <v>687</v>
      </c>
    </row>
    <row r="39">
      <c r="B39" s="14">
        <v>8.0</v>
      </c>
      <c r="C39" s="80">
        <v>0.9177431249991059</v>
      </c>
      <c r="D39" s="14" t="s">
        <v>143</v>
      </c>
      <c r="E39" s="73" t="s">
        <v>144</v>
      </c>
      <c r="F39" s="14" t="s">
        <v>122</v>
      </c>
      <c r="G39" s="14" t="s">
        <v>688</v>
      </c>
      <c r="N39" s="14" t="s">
        <v>689</v>
      </c>
    </row>
    <row r="40">
      <c r="B40" s="14">
        <v>9.0</v>
      </c>
      <c r="D40" s="14" t="s">
        <v>140</v>
      </c>
      <c r="E40" s="73" t="s">
        <v>141</v>
      </c>
      <c r="F40" s="14" t="s">
        <v>122</v>
      </c>
      <c r="N40" s="14" t="s">
        <v>689</v>
      </c>
    </row>
    <row r="42">
      <c r="B42" s="14">
        <v>10.0</v>
      </c>
      <c r="C42" s="80">
        <v>0.9228333101855242</v>
      </c>
      <c r="D42" s="14" t="s">
        <v>240</v>
      </c>
      <c r="E42" s="73">
        <v>300.0</v>
      </c>
      <c r="F42" s="14" t="s">
        <v>122</v>
      </c>
      <c r="G42" s="14" t="s">
        <v>690</v>
      </c>
      <c r="H42" s="14">
        <v>1070.0</v>
      </c>
      <c r="I42" s="73" t="s">
        <v>242</v>
      </c>
      <c r="J42" s="14" t="s">
        <v>492</v>
      </c>
    </row>
    <row r="43">
      <c r="B43" s="14">
        <v>11.0</v>
      </c>
      <c r="C43" s="80">
        <v>0.9312489351868862</v>
      </c>
      <c r="D43" s="14" t="s">
        <v>178</v>
      </c>
      <c r="E43" s="73">
        <v>1800.0</v>
      </c>
      <c r="F43" s="14" t="s">
        <v>122</v>
      </c>
      <c r="G43" s="14" t="s">
        <v>691</v>
      </c>
      <c r="H43" s="14">
        <v>1070.0</v>
      </c>
      <c r="I43" s="73" t="s">
        <v>242</v>
      </c>
      <c r="J43" s="14" t="s">
        <v>492</v>
      </c>
      <c r="N43" s="14" t="s">
        <v>692</v>
      </c>
    </row>
    <row r="44">
      <c r="B44" s="14">
        <v>12.0</v>
      </c>
      <c r="C44" s="80">
        <v>0.9554861111111111</v>
      </c>
      <c r="D44" s="14" t="s">
        <v>178</v>
      </c>
      <c r="E44" s="73">
        <v>1800.0</v>
      </c>
      <c r="F44" s="14" t="s">
        <v>122</v>
      </c>
      <c r="H44" s="14">
        <v>1070.0</v>
      </c>
      <c r="I44" s="73" t="s">
        <v>242</v>
      </c>
      <c r="J44" s="14" t="s">
        <v>350</v>
      </c>
      <c r="N44" s="14" t="s">
        <v>247</v>
      </c>
    </row>
    <row r="45">
      <c r="B45" s="14">
        <v>13.0</v>
      </c>
      <c r="C45" s="80">
        <v>0.9765046296296296</v>
      </c>
      <c r="D45" s="14" t="s">
        <v>178</v>
      </c>
      <c r="E45" s="73">
        <v>1800.0</v>
      </c>
      <c r="F45" s="14" t="s">
        <v>122</v>
      </c>
      <c r="G45" s="14" t="s">
        <v>693</v>
      </c>
      <c r="H45" s="14">
        <v>1070.0</v>
      </c>
      <c r="I45" s="73" t="s">
        <v>242</v>
      </c>
      <c r="J45" s="14" t="s">
        <v>333</v>
      </c>
      <c r="N45" s="14" t="s">
        <v>275</v>
      </c>
    </row>
    <row r="46">
      <c r="B46" s="14">
        <v>14.0</v>
      </c>
      <c r="C46" s="80">
        <v>0.9979861111111111</v>
      </c>
      <c r="D46" s="14" t="s">
        <v>178</v>
      </c>
      <c r="E46" s="73">
        <v>1800.0</v>
      </c>
      <c r="F46" s="14" t="s">
        <v>122</v>
      </c>
      <c r="G46" s="14" t="s">
        <v>694</v>
      </c>
      <c r="H46" s="14">
        <v>1070.0</v>
      </c>
      <c r="I46" s="73" t="s">
        <v>242</v>
      </c>
      <c r="J46" s="14" t="s">
        <v>606</v>
      </c>
      <c r="N46" s="14" t="s">
        <v>277</v>
      </c>
    </row>
    <row r="47">
      <c r="B47" s="14">
        <v>15.0</v>
      </c>
      <c r="C47" s="80">
        <v>0.0217103125032736</v>
      </c>
      <c r="D47" s="14" t="s">
        <v>178</v>
      </c>
      <c r="E47" s="73">
        <v>1800.0</v>
      </c>
      <c r="F47" s="14" t="s">
        <v>122</v>
      </c>
      <c r="G47" s="14" t="s">
        <v>695</v>
      </c>
      <c r="H47" s="14">
        <v>1070.0</v>
      </c>
      <c r="I47" s="73" t="s">
        <v>242</v>
      </c>
      <c r="J47" s="14" t="s">
        <v>613</v>
      </c>
      <c r="N47" s="14" t="s">
        <v>280</v>
      </c>
    </row>
    <row r="48">
      <c r="B48" s="14">
        <v>16.0</v>
      </c>
      <c r="C48" s="80">
        <v>0.04264420138497371</v>
      </c>
      <c r="D48" s="14" t="s">
        <v>178</v>
      </c>
      <c r="E48" s="73">
        <v>1800.0</v>
      </c>
      <c r="F48" s="14" t="s">
        <v>122</v>
      </c>
      <c r="G48" s="14" t="s">
        <v>696</v>
      </c>
      <c r="H48" s="14">
        <v>1070.0</v>
      </c>
      <c r="I48" s="73" t="s">
        <v>242</v>
      </c>
      <c r="J48" s="14" t="s">
        <v>606</v>
      </c>
      <c r="N48" s="14" t="s">
        <v>283</v>
      </c>
    </row>
    <row r="49">
      <c r="B49" s="14">
        <v>17.0</v>
      </c>
      <c r="C49" s="80">
        <v>0.06354166666666666</v>
      </c>
      <c r="D49" s="14" t="s">
        <v>178</v>
      </c>
      <c r="E49" s="73">
        <v>1800.0</v>
      </c>
      <c r="F49" s="14" t="s">
        <v>122</v>
      </c>
      <c r="G49" s="14" t="s">
        <v>697</v>
      </c>
      <c r="H49" s="14">
        <v>1070.0</v>
      </c>
      <c r="I49" s="73" t="s">
        <v>242</v>
      </c>
      <c r="J49" s="14" t="s">
        <v>613</v>
      </c>
      <c r="N49" s="14" t="s">
        <v>286</v>
      </c>
    </row>
    <row r="50">
      <c r="E50" s="98"/>
      <c r="I50" s="98"/>
    </row>
    <row r="51">
      <c r="B51" s="14">
        <v>18.0</v>
      </c>
      <c r="C51" s="80">
        <v>0.0883202199038351</v>
      </c>
      <c r="D51" s="14" t="s">
        <v>143</v>
      </c>
      <c r="E51" s="73" t="s">
        <v>144</v>
      </c>
      <c r="F51" s="14" t="s">
        <v>122</v>
      </c>
      <c r="I51" s="98"/>
    </row>
    <row r="52">
      <c r="B52" s="14">
        <v>19.0</v>
      </c>
      <c r="C52" s="80">
        <v>0.09122837962786434</v>
      </c>
      <c r="D52" s="14" t="s">
        <v>140</v>
      </c>
      <c r="E52" s="73" t="s">
        <v>141</v>
      </c>
      <c r="F52" s="14" t="s">
        <v>122</v>
      </c>
    </row>
    <row r="54">
      <c r="B54" s="14">
        <v>20.0</v>
      </c>
      <c r="C54" s="80">
        <v>0.094429444448906</v>
      </c>
      <c r="D54" s="14" t="s">
        <v>178</v>
      </c>
      <c r="E54" s="73">
        <v>1800.0</v>
      </c>
      <c r="F54" s="14" t="s">
        <v>122</v>
      </c>
      <c r="G54" s="14" t="s">
        <v>698</v>
      </c>
      <c r="H54" s="14">
        <v>1070.0</v>
      </c>
      <c r="I54" s="73" t="s">
        <v>242</v>
      </c>
      <c r="J54" s="14" t="s">
        <v>699</v>
      </c>
      <c r="N54" s="14" t="s">
        <v>270</v>
      </c>
    </row>
    <row r="55">
      <c r="B55" s="14">
        <v>21.0</v>
      </c>
      <c r="C55" s="80">
        <v>0.11677620370755903</v>
      </c>
      <c r="D55" s="14" t="s">
        <v>178</v>
      </c>
      <c r="E55" s="73">
        <v>1800.0</v>
      </c>
      <c r="F55" s="14" t="s">
        <v>122</v>
      </c>
      <c r="G55" s="14" t="s">
        <v>700</v>
      </c>
      <c r="H55" s="14">
        <v>1070.0</v>
      </c>
      <c r="I55" s="73" t="s">
        <v>242</v>
      </c>
      <c r="J55" s="14" t="s">
        <v>606</v>
      </c>
      <c r="N55" s="14" t="s">
        <v>247</v>
      </c>
    </row>
    <row r="56">
      <c r="B56" s="14">
        <v>22.0</v>
      </c>
      <c r="C56" s="80">
        <v>0.1389265161997173</v>
      </c>
      <c r="D56" s="14" t="s">
        <v>178</v>
      </c>
      <c r="E56" s="73">
        <v>1800.0</v>
      </c>
      <c r="F56" s="14" t="s">
        <v>122</v>
      </c>
      <c r="G56" s="14" t="s">
        <v>701</v>
      </c>
      <c r="H56" s="14">
        <v>1070.0</v>
      </c>
      <c r="I56" s="73" t="s">
        <v>242</v>
      </c>
      <c r="J56" s="14" t="s">
        <v>333</v>
      </c>
      <c r="N56" s="14" t="s">
        <v>275</v>
      </c>
    </row>
    <row r="57">
      <c r="B57" s="14">
        <v>23.0</v>
      </c>
      <c r="C57" s="80">
        <v>0.16157708333048504</v>
      </c>
      <c r="D57" s="14" t="s">
        <v>178</v>
      </c>
      <c r="E57" s="73">
        <v>1800.0</v>
      </c>
      <c r="F57" s="14" t="s">
        <v>122</v>
      </c>
      <c r="G57" s="14" t="s">
        <v>702</v>
      </c>
      <c r="H57" s="14">
        <v>1070.0</v>
      </c>
      <c r="I57" s="73" t="s">
        <v>242</v>
      </c>
      <c r="J57" s="14" t="s">
        <v>703</v>
      </c>
      <c r="N57" s="14" t="s">
        <v>277</v>
      </c>
    </row>
    <row r="58">
      <c r="B58" s="14">
        <v>24.0</v>
      </c>
      <c r="C58" s="80">
        <v>0.18317843749537133</v>
      </c>
      <c r="D58" s="14" t="s">
        <v>178</v>
      </c>
      <c r="E58" s="73">
        <v>1800.0</v>
      </c>
      <c r="F58" s="14" t="s">
        <v>122</v>
      </c>
      <c r="G58" s="14" t="s">
        <v>704</v>
      </c>
      <c r="H58" s="14">
        <v>1070.0</v>
      </c>
      <c r="I58" s="73" t="s">
        <v>242</v>
      </c>
      <c r="J58" s="14" t="s">
        <v>705</v>
      </c>
      <c r="N58" s="14" t="s">
        <v>280</v>
      </c>
    </row>
    <row r="59">
      <c r="E59" s="98"/>
      <c r="I59" s="98"/>
    </row>
    <row r="60">
      <c r="B60" s="14">
        <v>25.0</v>
      </c>
      <c r="C60" s="80">
        <v>0.20642366897664033</v>
      </c>
      <c r="D60" s="14" t="s">
        <v>143</v>
      </c>
      <c r="E60" s="73" t="s">
        <v>144</v>
      </c>
      <c r="F60" s="14" t="s">
        <v>122</v>
      </c>
      <c r="G60" s="14" t="s">
        <v>706</v>
      </c>
      <c r="H60" s="14">
        <v>1070.0</v>
      </c>
      <c r="I60" s="98"/>
      <c r="N60" s="14" t="s">
        <v>689</v>
      </c>
    </row>
    <row r="61">
      <c r="B61" s="14">
        <v>26.0</v>
      </c>
      <c r="C61" s="80">
        <v>0.20922440972208278</v>
      </c>
      <c r="D61" s="14" t="s">
        <v>140</v>
      </c>
      <c r="E61" s="73" t="s">
        <v>141</v>
      </c>
      <c r="F61" s="14" t="s">
        <v>122</v>
      </c>
      <c r="H61" s="14">
        <v>1070.0</v>
      </c>
      <c r="I61" s="98"/>
      <c r="N61" s="14" t="s">
        <v>689</v>
      </c>
    </row>
    <row r="62">
      <c r="C62" s="111" t="s">
        <v>707</v>
      </c>
      <c r="I62" s="98"/>
    </row>
    <row r="63">
      <c r="I63" s="79" t="s">
        <v>669</v>
      </c>
      <c r="J63" s="79" t="s">
        <v>633</v>
      </c>
    </row>
    <row r="64">
      <c r="B64" s="14">
        <v>27.0</v>
      </c>
      <c r="C64" s="80">
        <v>0.21245125000132248</v>
      </c>
      <c r="D64" s="14" t="s">
        <v>178</v>
      </c>
      <c r="E64" s="14">
        <v>30.0</v>
      </c>
      <c r="F64" s="14" t="s">
        <v>122</v>
      </c>
      <c r="G64" s="14" t="s">
        <v>708</v>
      </c>
      <c r="H64" s="14">
        <v>1070.0</v>
      </c>
      <c r="I64" s="14" t="s">
        <v>634</v>
      </c>
      <c r="J64" s="14" t="s">
        <v>655</v>
      </c>
      <c r="K64" s="14" t="s">
        <v>709</v>
      </c>
      <c r="L64" s="14" t="s">
        <v>710</v>
      </c>
      <c r="N64" s="14" t="s">
        <v>711</v>
      </c>
    </row>
    <row r="65">
      <c r="B65" s="14">
        <v>28.0</v>
      </c>
      <c r="C65" s="80">
        <v>0.2172056712952326</v>
      </c>
      <c r="D65" s="14" t="s">
        <v>178</v>
      </c>
      <c r="E65" s="14">
        <v>30.0</v>
      </c>
      <c r="F65" s="14" t="s">
        <v>122</v>
      </c>
      <c r="G65" s="14" t="s">
        <v>712</v>
      </c>
      <c r="H65" s="14">
        <v>1070.0</v>
      </c>
      <c r="I65" s="14" t="s">
        <v>655</v>
      </c>
      <c r="J65" s="14" t="s">
        <v>658</v>
      </c>
      <c r="K65" s="14" t="s">
        <v>713</v>
      </c>
      <c r="L65" s="14" t="s">
        <v>714</v>
      </c>
    </row>
    <row r="66">
      <c r="B66" s="14">
        <v>29.0</v>
      </c>
      <c r="C66" s="80">
        <v>0.22182560185319744</v>
      </c>
      <c r="D66" s="14" t="s">
        <v>178</v>
      </c>
      <c r="E66" s="14">
        <v>240.0</v>
      </c>
      <c r="F66" s="14" t="s">
        <v>122</v>
      </c>
      <c r="G66" s="14" t="s">
        <v>715</v>
      </c>
      <c r="H66" s="14">
        <v>1070.0</v>
      </c>
      <c r="I66" s="40" t="s">
        <v>716</v>
      </c>
      <c r="N66" s="14" t="s">
        <v>717</v>
      </c>
    </row>
    <row r="67">
      <c r="B67" s="14">
        <v>30.0</v>
      </c>
      <c r="C67" s="80">
        <v>0.22669501157361083</v>
      </c>
      <c r="D67" s="14" t="s">
        <v>178</v>
      </c>
      <c r="E67" s="14">
        <v>30.0</v>
      </c>
      <c r="F67" s="14" t="s">
        <v>122</v>
      </c>
      <c r="G67" s="14" t="s">
        <v>718</v>
      </c>
      <c r="H67" s="14">
        <v>1070.0</v>
      </c>
      <c r="I67" s="14" t="s">
        <v>658</v>
      </c>
      <c r="J67" s="14" t="s">
        <v>663</v>
      </c>
      <c r="K67" s="14" t="s">
        <v>719</v>
      </c>
      <c r="L67" s="14" t="s">
        <v>720</v>
      </c>
    </row>
    <row r="68">
      <c r="B68" s="14">
        <v>31.0</v>
      </c>
      <c r="C68" s="80">
        <v>0.22872379629552597</v>
      </c>
      <c r="D68" s="14" t="s">
        <v>178</v>
      </c>
      <c r="E68" s="14">
        <v>30.0</v>
      </c>
      <c r="F68" s="14" t="s">
        <v>122</v>
      </c>
      <c r="G68" s="14" t="s">
        <v>721</v>
      </c>
      <c r="H68" s="14">
        <v>1070.0</v>
      </c>
      <c r="I68" s="14" t="s">
        <v>722</v>
      </c>
      <c r="N68" s="14" t="s">
        <v>723</v>
      </c>
    </row>
    <row r="69">
      <c r="B69" s="14">
        <v>32.0</v>
      </c>
      <c r="C69" s="80">
        <v>0.23233219906978775</v>
      </c>
      <c r="D69" s="14" t="s">
        <v>178</v>
      </c>
      <c r="E69" s="14">
        <v>240.0</v>
      </c>
      <c r="F69" s="14" t="s">
        <v>122</v>
      </c>
      <c r="G69" s="14" t="s">
        <v>724</v>
      </c>
      <c r="H69" s="14">
        <v>1070.0</v>
      </c>
      <c r="I69" s="40" t="s">
        <v>725</v>
      </c>
    </row>
    <row r="70">
      <c r="B70" s="14">
        <v>33.0</v>
      </c>
      <c r="C70" s="80">
        <v>0.23663696758740116</v>
      </c>
      <c r="D70" s="14" t="s">
        <v>178</v>
      </c>
      <c r="E70" s="14">
        <v>30.0</v>
      </c>
      <c r="F70" s="14" t="s">
        <v>122</v>
      </c>
      <c r="G70" s="14" t="s">
        <v>726</v>
      </c>
      <c r="H70" s="14">
        <v>1070.0</v>
      </c>
      <c r="I70" s="14" t="s">
        <v>663</v>
      </c>
      <c r="J70" s="14" t="s">
        <v>727</v>
      </c>
      <c r="K70" s="108" t="s">
        <v>728</v>
      </c>
      <c r="L70" s="108" t="s">
        <v>729</v>
      </c>
      <c r="N70" s="14" t="s">
        <v>730</v>
      </c>
    </row>
    <row r="71">
      <c r="B71" s="14">
        <v>34.0</v>
      </c>
      <c r="C71" s="80">
        <v>0.2389801041717874</v>
      </c>
      <c r="D71" s="14" t="s">
        <v>178</v>
      </c>
      <c r="E71" s="14">
        <v>30.0</v>
      </c>
      <c r="F71" s="14" t="s">
        <v>122</v>
      </c>
      <c r="G71" s="14" t="s">
        <v>731</v>
      </c>
      <c r="H71" s="14">
        <v>1070.0</v>
      </c>
      <c r="I71" s="14" t="s">
        <v>732</v>
      </c>
      <c r="K71" s="109"/>
      <c r="L71" s="108" t="s">
        <v>733</v>
      </c>
    </row>
    <row r="72">
      <c r="B72" s="14">
        <v>35.0</v>
      </c>
      <c r="C72" s="80">
        <v>0.24054637731751427</v>
      </c>
      <c r="D72" s="14" t="s">
        <v>178</v>
      </c>
      <c r="E72" s="14">
        <v>30.0</v>
      </c>
      <c r="F72" s="14" t="s">
        <v>122</v>
      </c>
      <c r="G72" s="14" t="s">
        <v>734</v>
      </c>
      <c r="H72" s="14">
        <v>1070.0</v>
      </c>
      <c r="I72" s="14" t="s">
        <v>732</v>
      </c>
      <c r="K72" s="109"/>
      <c r="L72" s="108" t="s">
        <v>733</v>
      </c>
    </row>
    <row r="73">
      <c r="B73" s="14">
        <v>36.0</v>
      </c>
      <c r="C73" s="80">
        <v>0.24265902777551673</v>
      </c>
      <c r="D73" s="14" t="s">
        <v>178</v>
      </c>
      <c r="E73" s="14">
        <v>30.0</v>
      </c>
      <c r="F73" s="14" t="s">
        <v>122</v>
      </c>
      <c r="G73" s="14" t="s">
        <v>735</v>
      </c>
      <c r="H73" s="14">
        <v>1070.0</v>
      </c>
      <c r="I73" s="14" t="s">
        <v>732</v>
      </c>
      <c r="K73" s="109"/>
      <c r="L73" s="108" t="s">
        <v>736</v>
      </c>
    </row>
    <row r="74">
      <c r="B74" s="14">
        <v>37.0</v>
      </c>
      <c r="D74" s="14" t="s">
        <v>178</v>
      </c>
      <c r="E74" s="14">
        <v>10.0</v>
      </c>
      <c r="F74" s="14" t="s">
        <v>122</v>
      </c>
      <c r="I74" s="14" t="s">
        <v>732</v>
      </c>
      <c r="K74" s="14" t="s">
        <v>737</v>
      </c>
      <c r="L74" s="14" t="s">
        <v>738</v>
      </c>
      <c r="N74" s="14" t="s">
        <v>739</v>
      </c>
    </row>
    <row r="75">
      <c r="B75" s="14">
        <v>38.0</v>
      </c>
      <c r="C75" s="80">
        <v>0.2498276273108786</v>
      </c>
      <c r="D75" s="14" t="s">
        <v>178</v>
      </c>
      <c r="E75" s="14">
        <v>10.0</v>
      </c>
      <c r="F75" s="14" t="s">
        <v>122</v>
      </c>
      <c r="G75" s="14" t="s">
        <v>740</v>
      </c>
      <c r="H75" s="14">
        <v>1070.0</v>
      </c>
      <c r="I75" s="14" t="s">
        <v>732</v>
      </c>
      <c r="L75" s="14" t="s">
        <v>741</v>
      </c>
      <c r="N75" s="14" t="s">
        <v>742</v>
      </c>
    </row>
    <row r="76">
      <c r="B76" s="14">
        <v>39.0</v>
      </c>
      <c r="C76" s="80">
        <v>0.25555881944455905</v>
      </c>
      <c r="D76" s="14" t="s">
        <v>178</v>
      </c>
      <c r="E76" s="14">
        <v>10.0</v>
      </c>
      <c r="F76" s="14" t="s">
        <v>122</v>
      </c>
      <c r="G76" s="14" t="s">
        <v>743</v>
      </c>
      <c r="H76" s="14">
        <v>1070.0</v>
      </c>
      <c r="I76" s="14" t="s">
        <v>744</v>
      </c>
      <c r="K76" s="14" t="s">
        <v>745</v>
      </c>
      <c r="L76" s="14" t="s">
        <v>746</v>
      </c>
      <c r="N76" s="14" t="s">
        <v>747</v>
      </c>
    </row>
    <row r="77">
      <c r="K77" s="14" t="s">
        <v>748</v>
      </c>
      <c r="L77" s="14" t="s">
        <v>746</v>
      </c>
      <c r="N77" s="14" t="s">
        <v>749</v>
      </c>
    </row>
  </sheetData>
  <mergeCells count="29">
    <mergeCell ref="K5:M5"/>
    <mergeCell ref="N5:N6"/>
    <mergeCell ref="O5:S6"/>
    <mergeCell ref="O7:S7"/>
    <mergeCell ref="C1:F1"/>
    <mergeCell ref="H1:N1"/>
    <mergeCell ref="O1:S1"/>
    <mergeCell ref="H2:N2"/>
    <mergeCell ref="O2:S2"/>
    <mergeCell ref="O3:S3"/>
    <mergeCell ref="O4:S4"/>
    <mergeCell ref="B5:B6"/>
    <mergeCell ref="C5:C6"/>
    <mergeCell ref="C13:F13"/>
    <mergeCell ref="C15:F15"/>
    <mergeCell ref="I24:J24"/>
    <mergeCell ref="I25:J25"/>
    <mergeCell ref="I27:J27"/>
    <mergeCell ref="I72:J72"/>
    <mergeCell ref="I73:J73"/>
    <mergeCell ref="I74:J74"/>
    <mergeCell ref="I75:J75"/>
    <mergeCell ref="C28:F28"/>
    <mergeCell ref="C38:F38"/>
    <mergeCell ref="C62:G62"/>
    <mergeCell ref="I66:J66"/>
    <mergeCell ref="I68:J68"/>
    <mergeCell ref="I69:J69"/>
    <mergeCell ref="I71:J71"/>
  </mergeCells>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0" max="10" width="17.75"/>
    <col customWidth="1" min="11" max="11" width="29.25"/>
    <col customWidth="1" min="12" max="12" width="25.0"/>
    <col customWidth="1" min="14" max="14" width="30.88"/>
  </cols>
  <sheetData>
    <row r="1">
      <c r="A1" s="42"/>
      <c r="B1" s="43" t="s">
        <v>79</v>
      </c>
      <c r="C1" s="102">
        <v>45514.0</v>
      </c>
      <c r="D1" s="45"/>
      <c r="E1" s="45"/>
      <c r="F1" s="46"/>
      <c r="G1" s="43" t="s">
        <v>80</v>
      </c>
      <c r="H1" s="47"/>
      <c r="I1" s="48"/>
      <c r="J1" s="48"/>
      <c r="K1" s="48"/>
      <c r="L1" s="48"/>
      <c r="M1" s="48"/>
      <c r="N1" s="49"/>
      <c r="O1" s="47"/>
      <c r="P1" s="48"/>
      <c r="Q1" s="48"/>
      <c r="R1" s="48"/>
      <c r="S1" s="49"/>
    </row>
    <row r="2">
      <c r="A2" s="50"/>
      <c r="B2" s="51" t="s">
        <v>81</v>
      </c>
      <c r="C2" s="52" t="s">
        <v>750</v>
      </c>
      <c r="D2" s="53"/>
      <c r="E2" s="53"/>
      <c r="F2" s="54"/>
      <c r="G2" s="55" t="s">
        <v>82</v>
      </c>
      <c r="H2" s="56" t="s">
        <v>83</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84</v>
      </c>
      <c r="B5" s="60" t="s">
        <v>85</v>
      </c>
      <c r="C5" s="60" t="s">
        <v>86</v>
      </c>
      <c r="D5" s="61"/>
      <c r="E5" s="62" t="s">
        <v>87</v>
      </c>
      <c r="F5" s="62" t="s">
        <v>88</v>
      </c>
      <c r="G5" s="61"/>
      <c r="H5" s="61"/>
      <c r="I5" s="62" t="s">
        <v>89</v>
      </c>
      <c r="J5" s="62" t="s">
        <v>90</v>
      </c>
      <c r="K5" s="63" t="s">
        <v>91</v>
      </c>
      <c r="L5" s="48"/>
      <c r="M5" s="49"/>
      <c r="N5" s="64" t="s">
        <v>92</v>
      </c>
      <c r="O5" s="65" t="s">
        <v>93</v>
      </c>
      <c r="S5" s="66"/>
    </row>
    <row r="6">
      <c r="A6" s="59" t="s">
        <v>94</v>
      </c>
      <c r="B6" s="49"/>
      <c r="C6" s="49"/>
      <c r="D6" s="62" t="s">
        <v>95</v>
      </c>
      <c r="E6" s="62" t="s">
        <v>96</v>
      </c>
      <c r="F6" s="62" t="s">
        <v>97</v>
      </c>
      <c r="G6" s="62" t="s">
        <v>98</v>
      </c>
      <c r="H6" s="62" t="s">
        <v>99</v>
      </c>
      <c r="I6" s="62" t="s">
        <v>100</v>
      </c>
      <c r="J6" s="62" t="s">
        <v>101</v>
      </c>
      <c r="K6" s="62" t="s">
        <v>102</v>
      </c>
      <c r="L6" s="62" t="s">
        <v>103</v>
      </c>
      <c r="M6" s="62" t="s">
        <v>104</v>
      </c>
      <c r="N6" s="49"/>
      <c r="O6" s="48"/>
      <c r="P6" s="48"/>
      <c r="Q6" s="48"/>
      <c r="R6" s="48"/>
      <c r="S6" s="49"/>
    </row>
    <row r="7">
      <c r="A7" s="67"/>
      <c r="B7" s="54"/>
      <c r="C7" s="68" t="s">
        <v>105</v>
      </c>
      <c r="D7" s="2"/>
      <c r="E7" s="2"/>
      <c r="F7" s="2"/>
      <c r="G7" s="2"/>
      <c r="H7" s="2"/>
      <c r="I7" s="2"/>
      <c r="J7" s="2"/>
      <c r="K7" s="2"/>
      <c r="L7" s="2"/>
      <c r="M7" s="2"/>
      <c r="N7" s="69" t="s">
        <v>751</v>
      </c>
    </row>
    <row r="8">
      <c r="N8" s="14" t="s">
        <v>752</v>
      </c>
    </row>
    <row r="9">
      <c r="A9" s="14" t="s">
        <v>753</v>
      </c>
      <c r="B9" s="14"/>
      <c r="C9" s="80"/>
      <c r="D9" s="14"/>
      <c r="E9" s="73"/>
      <c r="F9" s="14"/>
    </row>
    <row r="10">
      <c r="B10" s="14">
        <v>1.0</v>
      </c>
      <c r="C10" s="80">
        <v>0.7091123148129554</v>
      </c>
      <c r="D10" s="14" t="s">
        <v>143</v>
      </c>
      <c r="E10" s="73" t="s">
        <v>144</v>
      </c>
      <c r="F10" s="14" t="s">
        <v>122</v>
      </c>
    </row>
    <row r="11">
      <c r="B11" s="14">
        <v>2.0</v>
      </c>
      <c r="C11" s="80">
        <v>0.7118599999957951</v>
      </c>
      <c r="D11" s="14" t="s">
        <v>140</v>
      </c>
      <c r="E11" s="73" t="s">
        <v>141</v>
      </c>
      <c r="F11" s="14" t="s">
        <v>122</v>
      </c>
    </row>
    <row r="13">
      <c r="B13" s="14">
        <v>3.0</v>
      </c>
      <c r="C13" s="80">
        <v>0.8017989699073951</v>
      </c>
      <c r="D13" s="82" t="s">
        <v>121</v>
      </c>
      <c r="E13" s="82" t="s">
        <v>118</v>
      </c>
      <c r="F13" s="14" t="s">
        <v>122</v>
      </c>
      <c r="N13" s="82" t="s">
        <v>754</v>
      </c>
    </row>
    <row r="14">
      <c r="B14" s="14">
        <v>4.0</v>
      </c>
      <c r="C14" s="80">
        <v>0.803385833336506</v>
      </c>
      <c r="D14" s="82" t="s">
        <v>121</v>
      </c>
      <c r="E14" s="82" t="s">
        <v>325</v>
      </c>
      <c r="F14" s="14" t="s">
        <v>122</v>
      </c>
      <c r="M14" s="14" t="s">
        <v>124</v>
      </c>
      <c r="N14" s="82" t="s">
        <v>755</v>
      </c>
    </row>
    <row r="15">
      <c r="B15" s="14">
        <v>5.0</v>
      </c>
      <c r="C15" s="80">
        <v>0.8051159143506084</v>
      </c>
      <c r="D15" s="82" t="s">
        <v>121</v>
      </c>
      <c r="E15" s="82" t="s">
        <v>756</v>
      </c>
      <c r="F15" s="14" t="s">
        <v>122</v>
      </c>
      <c r="M15" s="14" t="s">
        <v>124</v>
      </c>
      <c r="N15" s="82" t="s">
        <v>757</v>
      </c>
    </row>
    <row r="16">
      <c r="B16" s="14">
        <v>6.0</v>
      </c>
      <c r="C16" s="80">
        <v>0.8070275925929309</v>
      </c>
      <c r="D16" s="82" t="s">
        <v>121</v>
      </c>
      <c r="E16" s="82" t="s">
        <v>758</v>
      </c>
      <c r="F16" s="14" t="s">
        <v>122</v>
      </c>
      <c r="G16" s="14"/>
      <c r="M16" s="14" t="s">
        <v>124</v>
      </c>
      <c r="N16" s="82" t="s">
        <v>759</v>
      </c>
    </row>
    <row r="17">
      <c r="B17" s="14">
        <v>7.0</v>
      </c>
      <c r="C17" s="80">
        <v>0.8092563310201513</v>
      </c>
      <c r="D17" s="82" t="s">
        <v>121</v>
      </c>
      <c r="E17" s="82" t="s">
        <v>760</v>
      </c>
      <c r="F17" s="14" t="s">
        <v>122</v>
      </c>
      <c r="G17" s="14"/>
      <c r="M17" s="14" t="s">
        <v>124</v>
      </c>
      <c r="N17" s="82" t="s">
        <v>761</v>
      </c>
    </row>
    <row r="19">
      <c r="C19" s="111" t="s">
        <v>762</v>
      </c>
      <c r="I19" s="79" t="s">
        <v>669</v>
      </c>
      <c r="J19" s="79" t="s">
        <v>633</v>
      </c>
    </row>
    <row r="20">
      <c r="B20" s="14">
        <v>8.0</v>
      </c>
      <c r="C20" s="80">
        <v>0.8274511458294</v>
      </c>
      <c r="D20" s="108" t="s">
        <v>178</v>
      </c>
      <c r="E20" s="108">
        <v>10.0</v>
      </c>
      <c r="F20" s="108" t="s">
        <v>122</v>
      </c>
      <c r="G20" s="109"/>
      <c r="H20" s="109"/>
      <c r="I20" s="108" t="s">
        <v>634</v>
      </c>
      <c r="J20" s="108" t="s">
        <v>763</v>
      </c>
      <c r="K20" s="108" t="s">
        <v>764</v>
      </c>
      <c r="L20" s="108" t="s">
        <v>765</v>
      </c>
      <c r="N20" s="14" t="s">
        <v>766</v>
      </c>
    </row>
    <row r="21">
      <c r="B21" s="14">
        <v>9.0</v>
      </c>
      <c r="C21" s="80">
        <v>0.8304660416615661</v>
      </c>
      <c r="D21" s="14" t="s">
        <v>178</v>
      </c>
      <c r="E21" s="14">
        <v>10.0</v>
      </c>
      <c r="F21" s="14" t="s">
        <v>122</v>
      </c>
      <c r="H21" s="14">
        <v>1070.0</v>
      </c>
      <c r="I21" s="14" t="s">
        <v>634</v>
      </c>
      <c r="J21" s="14" t="s">
        <v>763</v>
      </c>
      <c r="K21" s="14" t="s">
        <v>767</v>
      </c>
      <c r="L21" s="14" t="s">
        <v>768</v>
      </c>
      <c r="N21" s="14" t="s">
        <v>769</v>
      </c>
    </row>
    <row r="22">
      <c r="B22" s="14">
        <v>10.0</v>
      </c>
      <c r="C22" s="80">
        <v>0.8345139583325363</v>
      </c>
      <c r="D22" s="14" t="s">
        <v>178</v>
      </c>
      <c r="E22" s="14">
        <v>10.0</v>
      </c>
      <c r="F22" s="14" t="s">
        <v>122</v>
      </c>
      <c r="G22" s="14" t="s">
        <v>770</v>
      </c>
      <c r="H22" s="14">
        <v>1070.0</v>
      </c>
      <c r="I22" s="14" t="s">
        <v>771</v>
      </c>
      <c r="K22" s="14" t="s">
        <v>772</v>
      </c>
      <c r="L22" s="14" t="s">
        <v>773</v>
      </c>
    </row>
    <row r="23">
      <c r="H23" s="14">
        <v>1070.0</v>
      </c>
      <c r="I23" s="14" t="s">
        <v>763</v>
      </c>
      <c r="J23" s="14" t="s">
        <v>774</v>
      </c>
      <c r="K23" s="14" t="s">
        <v>775</v>
      </c>
      <c r="L23" s="14" t="s">
        <v>776</v>
      </c>
    </row>
    <row r="24">
      <c r="B24" s="14">
        <v>11.0</v>
      </c>
      <c r="C24" s="80">
        <v>0.8436203356468468</v>
      </c>
      <c r="D24" s="14" t="s">
        <v>178</v>
      </c>
      <c r="E24" s="14">
        <v>10.0</v>
      </c>
      <c r="F24" s="14" t="s">
        <v>122</v>
      </c>
      <c r="G24" s="14" t="s">
        <v>777</v>
      </c>
      <c r="H24" s="14">
        <v>1070.0</v>
      </c>
      <c r="I24" s="14" t="s">
        <v>774</v>
      </c>
      <c r="J24" s="14" t="s">
        <v>778</v>
      </c>
      <c r="K24" s="14" t="s">
        <v>779</v>
      </c>
      <c r="L24" s="14" t="s">
        <v>780</v>
      </c>
    </row>
    <row r="25">
      <c r="B25" s="14">
        <v>12.0</v>
      </c>
      <c r="C25" s="80">
        <v>0.8456340972188627</v>
      </c>
      <c r="D25" s="14" t="s">
        <v>178</v>
      </c>
      <c r="E25" s="14">
        <v>10.0</v>
      </c>
      <c r="F25" s="14" t="s">
        <v>122</v>
      </c>
      <c r="H25" s="14">
        <v>1070.0</v>
      </c>
      <c r="I25" s="113" t="s">
        <v>781</v>
      </c>
      <c r="K25" s="14" t="s">
        <v>745</v>
      </c>
      <c r="L25" s="14" t="s">
        <v>782</v>
      </c>
      <c r="N25" s="14" t="s">
        <v>783</v>
      </c>
    </row>
    <row r="26">
      <c r="B26" s="14">
        <v>13.0</v>
      </c>
      <c r="D26" s="14" t="s">
        <v>178</v>
      </c>
      <c r="E26" s="14">
        <v>10.0</v>
      </c>
      <c r="F26" s="14" t="s">
        <v>122</v>
      </c>
      <c r="H26" s="14">
        <v>1070.0</v>
      </c>
      <c r="I26" s="113" t="s">
        <v>784</v>
      </c>
      <c r="K26" s="14" t="s">
        <v>785</v>
      </c>
      <c r="N26" s="113" t="s">
        <v>786</v>
      </c>
      <c r="O26" s="14" t="s">
        <v>787</v>
      </c>
    </row>
    <row r="27">
      <c r="B27" s="14">
        <v>14.0</v>
      </c>
      <c r="C27" s="80">
        <v>0.853228136576945</v>
      </c>
      <c r="D27" s="14" t="s">
        <v>178</v>
      </c>
      <c r="E27" s="14">
        <v>10.0</v>
      </c>
      <c r="F27" s="14" t="s">
        <v>122</v>
      </c>
      <c r="G27" s="14" t="s">
        <v>788</v>
      </c>
      <c r="H27" s="14">
        <v>1070.0</v>
      </c>
    </row>
    <row r="29">
      <c r="B29" s="14">
        <v>15.0</v>
      </c>
      <c r="C29" s="80">
        <v>0.8583175694438978</v>
      </c>
      <c r="D29" s="14" t="s">
        <v>178</v>
      </c>
      <c r="E29" s="14">
        <v>30.0</v>
      </c>
      <c r="F29" s="14" t="s">
        <v>122</v>
      </c>
      <c r="G29" s="14" t="s">
        <v>789</v>
      </c>
      <c r="H29" s="14">
        <v>1070.0</v>
      </c>
      <c r="I29" s="14" t="s">
        <v>634</v>
      </c>
      <c r="J29" s="14" t="s">
        <v>778</v>
      </c>
      <c r="K29" s="14" t="s">
        <v>790</v>
      </c>
      <c r="L29" s="14" t="s">
        <v>791</v>
      </c>
      <c r="N29" s="14" t="s">
        <v>792</v>
      </c>
    </row>
    <row r="30">
      <c r="L30" s="14"/>
    </row>
    <row r="31">
      <c r="B31" s="14">
        <v>16.0</v>
      </c>
      <c r="C31" s="80">
        <v>0.862593020836357</v>
      </c>
      <c r="D31" s="14" t="s">
        <v>178</v>
      </c>
      <c r="E31" s="14">
        <v>30.0</v>
      </c>
      <c r="F31" s="14" t="s">
        <v>122</v>
      </c>
      <c r="H31" s="14">
        <v>1070.0</v>
      </c>
      <c r="I31" s="14" t="s">
        <v>634</v>
      </c>
      <c r="J31" s="14" t="s">
        <v>778</v>
      </c>
      <c r="K31" s="14" t="s">
        <v>793</v>
      </c>
      <c r="L31" s="14" t="s">
        <v>794</v>
      </c>
      <c r="N31" s="14" t="s">
        <v>795</v>
      </c>
    </row>
    <row r="32">
      <c r="B32" s="14">
        <v>17.0</v>
      </c>
      <c r="C32" s="80">
        <v>0.8662776157434564</v>
      </c>
      <c r="D32" s="14" t="s">
        <v>178</v>
      </c>
      <c r="E32" s="14">
        <v>240.0</v>
      </c>
      <c r="F32" s="14" t="s">
        <v>122</v>
      </c>
      <c r="H32" s="14">
        <v>1070.0</v>
      </c>
      <c r="I32" s="14" t="s">
        <v>796</v>
      </c>
      <c r="L32" s="14" t="s">
        <v>797</v>
      </c>
      <c r="N32" s="14" t="s">
        <v>798</v>
      </c>
    </row>
    <row r="33">
      <c r="B33" s="14">
        <v>18.0</v>
      </c>
      <c r="C33" s="80">
        <v>0.8709524768491974</v>
      </c>
      <c r="D33" s="14" t="s">
        <v>178</v>
      </c>
      <c r="E33" s="14">
        <v>240.0</v>
      </c>
      <c r="F33" s="14" t="s">
        <v>122</v>
      </c>
      <c r="H33" s="14">
        <v>1070.0</v>
      </c>
      <c r="K33" s="14" t="s">
        <v>799</v>
      </c>
      <c r="L33" s="14" t="s">
        <v>800</v>
      </c>
      <c r="N33" s="14" t="s">
        <v>801</v>
      </c>
    </row>
    <row r="35">
      <c r="B35" s="14">
        <v>19.0</v>
      </c>
      <c r="C35" s="80">
        <v>0.8781460879617953</v>
      </c>
      <c r="D35" s="14" t="s">
        <v>178</v>
      </c>
      <c r="E35" s="14">
        <v>30.0</v>
      </c>
      <c r="F35" s="14" t="s">
        <v>122</v>
      </c>
      <c r="G35" s="14" t="s">
        <v>802</v>
      </c>
      <c r="H35" s="14">
        <v>1070.0</v>
      </c>
      <c r="I35" s="14" t="s">
        <v>634</v>
      </c>
      <c r="J35" s="14" t="s">
        <v>727</v>
      </c>
      <c r="K35" s="14" t="s">
        <v>803</v>
      </c>
      <c r="L35" s="14" t="s">
        <v>804</v>
      </c>
    </row>
    <row r="36">
      <c r="B36" s="14">
        <v>20.0</v>
      </c>
      <c r="C36" s="80">
        <v>0.8813281018519774</v>
      </c>
      <c r="D36" s="14" t="s">
        <v>178</v>
      </c>
      <c r="E36" s="14">
        <v>30.0</v>
      </c>
      <c r="F36" s="14" t="s">
        <v>122</v>
      </c>
      <c r="G36" s="14" t="s">
        <v>805</v>
      </c>
      <c r="H36" s="14">
        <v>1070.0</v>
      </c>
      <c r="I36" s="14" t="s">
        <v>806</v>
      </c>
      <c r="K36" s="14" t="s">
        <v>807</v>
      </c>
      <c r="N36" s="14" t="s">
        <v>808</v>
      </c>
    </row>
    <row r="38">
      <c r="B38" s="14">
        <v>21.0</v>
      </c>
      <c r="C38" s="80">
        <v>0.8845830208301777</v>
      </c>
      <c r="D38" s="14" t="s">
        <v>178</v>
      </c>
      <c r="E38" s="14">
        <v>30.0</v>
      </c>
      <c r="F38" s="14" t="s">
        <v>122</v>
      </c>
      <c r="G38" s="14" t="s">
        <v>809</v>
      </c>
      <c r="H38" s="14">
        <v>1070.0</v>
      </c>
      <c r="I38" s="14" t="s">
        <v>634</v>
      </c>
      <c r="J38" s="14" t="s">
        <v>658</v>
      </c>
      <c r="K38" s="14" t="s">
        <v>810</v>
      </c>
      <c r="L38" s="14" t="s">
        <v>811</v>
      </c>
      <c r="N38" s="14" t="s">
        <v>812</v>
      </c>
    </row>
    <row r="39">
      <c r="B39" s="14">
        <v>22.0</v>
      </c>
      <c r="C39" s="80">
        <v>0.886724340278306</v>
      </c>
      <c r="D39" s="14" t="s">
        <v>178</v>
      </c>
      <c r="E39" s="14">
        <v>30.0</v>
      </c>
      <c r="F39" s="14" t="s">
        <v>122</v>
      </c>
      <c r="G39" s="14" t="s">
        <v>813</v>
      </c>
      <c r="H39" s="14">
        <v>1070.0</v>
      </c>
      <c r="K39" s="14" t="s">
        <v>814</v>
      </c>
      <c r="L39" s="14" t="s">
        <v>815</v>
      </c>
      <c r="N39" s="14" t="s">
        <v>816</v>
      </c>
    </row>
    <row r="40">
      <c r="B40" s="14">
        <v>23.0</v>
      </c>
      <c r="C40" s="80">
        <v>0.8892133101835498</v>
      </c>
      <c r="D40" s="14" t="s">
        <v>178</v>
      </c>
      <c r="E40" s="14">
        <v>30.0</v>
      </c>
      <c r="F40" s="14" t="s">
        <v>122</v>
      </c>
      <c r="G40" s="14" t="s">
        <v>817</v>
      </c>
      <c r="H40" s="14">
        <v>1070.0</v>
      </c>
      <c r="K40" s="14" t="s">
        <v>818</v>
      </c>
      <c r="L40" s="14" t="s">
        <v>819</v>
      </c>
      <c r="N40" s="14" t="s">
        <v>820</v>
      </c>
    </row>
    <row r="42">
      <c r="B42" s="14">
        <v>24.0</v>
      </c>
      <c r="C42" s="80">
        <v>0.8933628356462577</v>
      </c>
      <c r="D42" s="14" t="s">
        <v>178</v>
      </c>
      <c r="E42" s="14">
        <v>30.0</v>
      </c>
      <c r="F42" s="14" t="s">
        <v>122</v>
      </c>
      <c r="G42" s="14" t="s">
        <v>821</v>
      </c>
      <c r="I42" s="14" t="s">
        <v>658</v>
      </c>
      <c r="J42" s="14" t="s">
        <v>663</v>
      </c>
      <c r="K42" s="14" t="s">
        <v>822</v>
      </c>
      <c r="L42" s="14" t="s">
        <v>823</v>
      </c>
      <c r="N42" s="14" t="s">
        <v>824</v>
      </c>
    </row>
    <row r="43">
      <c r="B43" s="14">
        <v>25.0</v>
      </c>
      <c r="C43" s="80">
        <v>0.8957644097245065</v>
      </c>
      <c r="D43" s="14" t="s">
        <v>178</v>
      </c>
      <c r="E43" s="14">
        <v>30.0</v>
      </c>
      <c r="F43" s="14" t="s">
        <v>122</v>
      </c>
      <c r="G43" s="14" t="s">
        <v>336</v>
      </c>
      <c r="I43" s="14" t="s">
        <v>825</v>
      </c>
      <c r="K43" s="14"/>
      <c r="L43" s="14"/>
      <c r="N43" s="14" t="s">
        <v>723</v>
      </c>
    </row>
    <row r="44">
      <c r="B44" s="14">
        <v>26.0</v>
      </c>
      <c r="C44" s="80">
        <v>0.9003576736140531</v>
      </c>
      <c r="D44" s="14" t="s">
        <v>178</v>
      </c>
      <c r="E44" s="14">
        <v>240.0</v>
      </c>
      <c r="F44" s="14" t="s">
        <v>122</v>
      </c>
      <c r="G44" s="14" t="s">
        <v>268</v>
      </c>
      <c r="H44" s="14">
        <v>1070.0</v>
      </c>
      <c r="I44" s="113" t="s">
        <v>826</v>
      </c>
      <c r="N44" s="14" t="s">
        <v>827</v>
      </c>
    </row>
    <row r="46">
      <c r="B46" s="14">
        <v>27.0</v>
      </c>
      <c r="C46" s="80">
        <v>0.9062113541658618</v>
      </c>
      <c r="D46" s="14" t="s">
        <v>178</v>
      </c>
      <c r="E46" s="14">
        <v>240.0</v>
      </c>
      <c r="F46" s="14" t="s">
        <v>122</v>
      </c>
      <c r="G46" s="14" t="s">
        <v>828</v>
      </c>
      <c r="H46" s="14">
        <v>1070.0</v>
      </c>
      <c r="I46" s="14" t="s">
        <v>634</v>
      </c>
      <c r="J46" s="14" t="s">
        <v>663</v>
      </c>
      <c r="K46" s="14" t="s">
        <v>829</v>
      </c>
      <c r="L46" s="14" t="s">
        <v>830</v>
      </c>
    </row>
    <row r="47">
      <c r="B47" s="14">
        <v>28.0</v>
      </c>
      <c r="C47" s="80">
        <v>0.9122211342619266</v>
      </c>
      <c r="D47" s="14" t="s">
        <v>178</v>
      </c>
      <c r="E47" s="14">
        <v>30.0</v>
      </c>
      <c r="F47" s="14" t="s">
        <v>122</v>
      </c>
      <c r="G47" s="14" t="s">
        <v>831</v>
      </c>
      <c r="H47" s="14">
        <v>1070.0</v>
      </c>
      <c r="I47" s="14" t="s">
        <v>663</v>
      </c>
      <c r="J47" s="14" t="s">
        <v>727</v>
      </c>
      <c r="K47" s="14" t="s">
        <v>832</v>
      </c>
      <c r="L47" s="14" t="s">
        <v>833</v>
      </c>
    </row>
    <row r="48">
      <c r="B48" s="14">
        <v>29.0</v>
      </c>
      <c r="C48" s="80">
        <v>0.9144935532385716</v>
      </c>
      <c r="D48" s="14" t="s">
        <v>178</v>
      </c>
      <c r="E48" s="14">
        <v>30.0</v>
      </c>
      <c r="F48" s="14" t="s">
        <v>122</v>
      </c>
      <c r="G48" s="14" t="s">
        <v>834</v>
      </c>
      <c r="H48" s="14">
        <v>1070.0</v>
      </c>
      <c r="I48" s="14" t="s">
        <v>825</v>
      </c>
      <c r="K48" s="14" t="s">
        <v>835</v>
      </c>
    </row>
    <row r="49">
      <c r="B49" s="14">
        <v>30.0</v>
      </c>
      <c r="C49" s="80">
        <v>0.9187507175956853</v>
      </c>
      <c r="D49" s="14" t="s">
        <v>178</v>
      </c>
      <c r="E49" s="14">
        <v>240.0</v>
      </c>
      <c r="F49" s="14" t="s">
        <v>122</v>
      </c>
      <c r="G49" s="14" t="s">
        <v>836</v>
      </c>
      <c r="H49" s="14">
        <v>1070.0</v>
      </c>
      <c r="N49" s="14" t="s">
        <v>837</v>
      </c>
    </row>
    <row r="50">
      <c r="B50" s="14">
        <v>31.0</v>
      </c>
      <c r="C50" s="80">
        <v>0.9240545486100018</v>
      </c>
      <c r="D50" s="14" t="s">
        <v>178</v>
      </c>
      <c r="E50" s="14">
        <v>240.0</v>
      </c>
      <c r="F50" s="14" t="s">
        <v>122</v>
      </c>
      <c r="G50" s="14" t="s">
        <v>838</v>
      </c>
      <c r="H50" s="14">
        <v>1070.0</v>
      </c>
      <c r="K50" s="14" t="s">
        <v>839</v>
      </c>
      <c r="L50" s="14" t="s">
        <v>800</v>
      </c>
      <c r="N50" s="14" t="s">
        <v>837</v>
      </c>
    </row>
    <row r="52">
      <c r="B52" s="14">
        <v>32.0</v>
      </c>
      <c r="C52" s="80">
        <v>0.9298776388895931</v>
      </c>
      <c r="D52" s="14" t="s">
        <v>140</v>
      </c>
      <c r="E52" s="73" t="s">
        <v>141</v>
      </c>
      <c r="F52" s="14" t="s">
        <v>122</v>
      </c>
      <c r="N52" s="14" t="s">
        <v>840</v>
      </c>
    </row>
    <row r="53">
      <c r="B53" s="14">
        <v>33.0</v>
      </c>
      <c r="C53" s="80">
        <v>0.9326820833375677</v>
      </c>
      <c r="D53" s="14" t="s">
        <v>143</v>
      </c>
      <c r="E53" s="73" t="s">
        <v>144</v>
      </c>
      <c r="F53" s="14" t="s">
        <v>122</v>
      </c>
      <c r="N53" s="14" t="s">
        <v>840</v>
      </c>
    </row>
    <row r="55">
      <c r="C55" s="80">
        <v>0.9333483564842027</v>
      </c>
      <c r="D55" s="14" t="s">
        <v>841</v>
      </c>
    </row>
    <row r="57">
      <c r="B57" s="14">
        <v>34.0</v>
      </c>
      <c r="C57" s="80">
        <v>0.9464430671287118</v>
      </c>
      <c r="D57" s="14" t="s">
        <v>240</v>
      </c>
      <c r="E57" s="73">
        <v>300.0</v>
      </c>
      <c r="F57" s="14" t="s">
        <v>122</v>
      </c>
      <c r="G57" s="14" t="s">
        <v>842</v>
      </c>
      <c r="H57" s="14">
        <v>1070.0</v>
      </c>
      <c r="I57" s="73" t="s">
        <v>242</v>
      </c>
      <c r="J57" s="14" t="s">
        <v>843</v>
      </c>
    </row>
    <row r="58">
      <c r="D58" s="17" t="s">
        <v>844</v>
      </c>
      <c r="E58" s="73"/>
      <c r="I58" s="73"/>
    </row>
    <row r="59">
      <c r="D59" s="14"/>
      <c r="E59" s="73"/>
      <c r="I59" s="73"/>
    </row>
    <row r="60">
      <c r="C60" s="111" t="s">
        <v>762</v>
      </c>
      <c r="I60" s="79" t="s">
        <v>669</v>
      </c>
      <c r="J60" s="79" t="s">
        <v>633</v>
      </c>
    </row>
    <row r="61">
      <c r="D61" s="14" t="s">
        <v>845</v>
      </c>
      <c r="E61" s="73"/>
      <c r="I61" s="23" t="s">
        <v>634</v>
      </c>
      <c r="J61" s="23" t="s">
        <v>642</v>
      </c>
      <c r="K61" s="14" t="s">
        <v>846</v>
      </c>
      <c r="L61" s="14" t="s">
        <v>847</v>
      </c>
    </row>
    <row r="62">
      <c r="B62" s="14">
        <v>35.0</v>
      </c>
      <c r="C62" s="80">
        <v>0.9677726967638591</v>
      </c>
      <c r="D62" s="14" t="s">
        <v>178</v>
      </c>
      <c r="E62" s="14">
        <v>10.0</v>
      </c>
      <c r="F62" s="14" t="s">
        <v>122</v>
      </c>
      <c r="G62" s="14" t="s">
        <v>848</v>
      </c>
      <c r="H62" s="14">
        <v>1070.0</v>
      </c>
      <c r="I62" s="23" t="s">
        <v>642</v>
      </c>
      <c r="J62" s="23" t="s">
        <v>849</v>
      </c>
      <c r="K62" s="14" t="s">
        <v>850</v>
      </c>
      <c r="L62" s="14" t="s">
        <v>851</v>
      </c>
      <c r="N62" s="14" t="s">
        <v>852</v>
      </c>
    </row>
    <row r="63">
      <c r="B63" s="14">
        <v>36.0</v>
      </c>
      <c r="C63" s="80">
        <v>0.9715413888916373</v>
      </c>
      <c r="D63" s="14" t="s">
        <v>178</v>
      </c>
      <c r="E63" s="14">
        <v>10.0</v>
      </c>
      <c r="F63" s="14" t="s">
        <v>122</v>
      </c>
      <c r="G63" s="14" t="s">
        <v>853</v>
      </c>
      <c r="H63" s="14">
        <v>1070.0</v>
      </c>
      <c r="I63" s="119"/>
      <c r="J63" s="119"/>
      <c r="K63" s="14" t="s">
        <v>437</v>
      </c>
      <c r="L63" s="14" t="s">
        <v>854</v>
      </c>
      <c r="N63" s="14" t="s">
        <v>855</v>
      </c>
    </row>
    <row r="64">
      <c r="B64" s="14">
        <v>37.0</v>
      </c>
      <c r="C64" s="80">
        <v>0.9762234143563546</v>
      </c>
      <c r="D64" s="14" t="s">
        <v>178</v>
      </c>
      <c r="E64" s="14">
        <v>10.0</v>
      </c>
      <c r="F64" s="14" t="s">
        <v>122</v>
      </c>
      <c r="G64" s="14" t="s">
        <v>856</v>
      </c>
      <c r="H64" s="14">
        <v>1070.0</v>
      </c>
      <c r="I64" s="23"/>
      <c r="J64" s="119"/>
      <c r="K64" s="14" t="s">
        <v>437</v>
      </c>
      <c r="L64" s="14" t="s">
        <v>854</v>
      </c>
      <c r="N64" s="14" t="s">
        <v>857</v>
      </c>
    </row>
    <row r="65">
      <c r="B65" s="14">
        <v>38.0</v>
      </c>
      <c r="C65" s="80">
        <v>0.9807996296294732</v>
      </c>
      <c r="D65" s="14" t="s">
        <v>178</v>
      </c>
      <c r="E65" s="14">
        <v>10.0</v>
      </c>
      <c r="F65" s="14" t="s">
        <v>122</v>
      </c>
      <c r="G65" s="14" t="s">
        <v>858</v>
      </c>
      <c r="H65" s="14">
        <v>1070.0</v>
      </c>
      <c r="I65" s="23"/>
      <c r="J65" s="119"/>
      <c r="K65" s="14" t="s">
        <v>859</v>
      </c>
      <c r="L65" s="14" t="s">
        <v>860</v>
      </c>
      <c r="N65" s="14" t="s">
        <v>861</v>
      </c>
    </row>
    <row r="66">
      <c r="B66" s="14">
        <v>39.0</v>
      </c>
      <c r="C66" s="80">
        <v>0.9853858796268469</v>
      </c>
      <c r="D66" s="14" t="s">
        <v>178</v>
      </c>
      <c r="E66" s="73">
        <v>5.0</v>
      </c>
      <c r="F66" s="14" t="s">
        <v>122</v>
      </c>
      <c r="G66" s="14" t="s">
        <v>862</v>
      </c>
      <c r="H66" s="14">
        <v>1070.0</v>
      </c>
      <c r="I66" s="23"/>
      <c r="J66" s="119"/>
      <c r="K66" s="14" t="s">
        <v>863</v>
      </c>
      <c r="L66" s="14" t="s">
        <v>864</v>
      </c>
      <c r="N66" s="14" t="s">
        <v>634</v>
      </c>
    </row>
    <row r="67">
      <c r="I67" s="119"/>
      <c r="J67" s="119"/>
    </row>
    <row r="68">
      <c r="B68" s="14">
        <v>40.0</v>
      </c>
      <c r="C68" s="80">
        <v>0.9914609953702893</v>
      </c>
      <c r="D68" s="14" t="s">
        <v>178</v>
      </c>
      <c r="E68" s="73">
        <v>5.0</v>
      </c>
      <c r="F68" s="14" t="s">
        <v>122</v>
      </c>
      <c r="G68" s="14" t="s">
        <v>865</v>
      </c>
      <c r="H68" s="14">
        <v>1070.0</v>
      </c>
      <c r="I68" s="14" t="s">
        <v>849</v>
      </c>
      <c r="J68" s="14" t="s">
        <v>866</v>
      </c>
      <c r="K68" s="14" t="s">
        <v>867</v>
      </c>
      <c r="L68" s="14" t="s">
        <v>868</v>
      </c>
      <c r="N68" s="14" t="s">
        <v>869</v>
      </c>
    </row>
    <row r="69">
      <c r="B69" s="14">
        <v>41.0</v>
      </c>
      <c r="C69" s="80">
        <v>0.994940138887614</v>
      </c>
      <c r="D69" s="14" t="s">
        <v>178</v>
      </c>
      <c r="E69" s="73">
        <v>5.0</v>
      </c>
      <c r="F69" s="14" t="s">
        <v>122</v>
      </c>
      <c r="G69" s="14" t="s">
        <v>870</v>
      </c>
      <c r="H69" s="14">
        <v>1070.0</v>
      </c>
      <c r="K69" s="14" t="s">
        <v>871</v>
      </c>
      <c r="L69" s="14" t="s">
        <v>872</v>
      </c>
      <c r="N69" s="14" t="s">
        <v>873</v>
      </c>
    </row>
    <row r="70">
      <c r="B70" s="14">
        <v>42.0</v>
      </c>
      <c r="C70" s="80">
        <v>0.9984301620352198</v>
      </c>
      <c r="D70" s="14" t="s">
        <v>178</v>
      </c>
      <c r="E70" s="73">
        <v>5.0</v>
      </c>
      <c r="F70" s="14" t="s">
        <v>122</v>
      </c>
      <c r="G70" s="14" t="s">
        <v>874</v>
      </c>
      <c r="H70" s="14">
        <v>1070.0</v>
      </c>
      <c r="K70" s="14" t="s">
        <v>871</v>
      </c>
      <c r="L70" s="23">
        <v>0.0</v>
      </c>
      <c r="N70" s="14" t="s">
        <v>861</v>
      </c>
    </row>
    <row r="71">
      <c r="B71" s="108">
        <v>43.0</v>
      </c>
      <c r="C71" s="114">
        <v>0.00223112268577097</v>
      </c>
      <c r="D71" s="108" t="s">
        <v>178</v>
      </c>
      <c r="E71" s="110">
        <v>5.0</v>
      </c>
      <c r="F71" s="108" t="s">
        <v>122</v>
      </c>
      <c r="G71" s="108" t="s">
        <v>875</v>
      </c>
      <c r="H71" s="108">
        <v>1070.0</v>
      </c>
      <c r="I71" s="109"/>
      <c r="J71" s="109"/>
      <c r="K71" s="108" t="s">
        <v>876</v>
      </c>
      <c r="L71" s="108" t="s">
        <v>289</v>
      </c>
      <c r="N71" s="14" t="s">
        <v>877</v>
      </c>
    </row>
    <row r="72">
      <c r="B72" s="14">
        <v>44.0</v>
      </c>
      <c r="C72" s="80">
        <v>0.005574224538577255</v>
      </c>
      <c r="D72" s="14" t="s">
        <v>178</v>
      </c>
      <c r="E72" s="73">
        <v>5.0</v>
      </c>
      <c r="F72" s="14" t="s">
        <v>122</v>
      </c>
      <c r="G72" s="14" t="s">
        <v>878</v>
      </c>
      <c r="H72" s="14">
        <v>1070.0</v>
      </c>
      <c r="K72" s="23" t="s">
        <v>879</v>
      </c>
      <c r="L72" s="23" t="s">
        <v>880</v>
      </c>
      <c r="N72" s="14" t="s">
        <v>881</v>
      </c>
    </row>
    <row r="74">
      <c r="B74" s="14">
        <v>45.0</v>
      </c>
      <c r="C74" s="80">
        <v>0.013146307872375473</v>
      </c>
      <c r="D74" s="14" t="s">
        <v>178</v>
      </c>
      <c r="E74" s="73">
        <v>5.0</v>
      </c>
      <c r="F74" s="14" t="s">
        <v>122</v>
      </c>
      <c r="G74" s="14" t="s">
        <v>882</v>
      </c>
      <c r="H74" s="14">
        <v>1070.0</v>
      </c>
      <c r="I74" s="14" t="s">
        <v>634</v>
      </c>
      <c r="J74" s="14" t="s">
        <v>866</v>
      </c>
      <c r="K74" s="14" t="s">
        <v>883</v>
      </c>
      <c r="L74" s="14" t="s">
        <v>884</v>
      </c>
      <c r="N74" s="14" t="s">
        <v>885</v>
      </c>
    </row>
    <row r="76">
      <c r="B76" s="14">
        <v>46.0</v>
      </c>
      <c r="C76" s="80">
        <v>0.019912048606784083</v>
      </c>
      <c r="D76" s="14" t="s">
        <v>178</v>
      </c>
      <c r="E76" s="73">
        <v>1800.0</v>
      </c>
      <c r="F76" s="14" t="s">
        <v>122</v>
      </c>
      <c r="G76" s="14" t="s">
        <v>886</v>
      </c>
      <c r="H76" s="14">
        <v>1070.0</v>
      </c>
      <c r="I76" s="73" t="s">
        <v>242</v>
      </c>
      <c r="J76" s="14" t="s">
        <v>887</v>
      </c>
      <c r="N76" s="14" t="s">
        <v>270</v>
      </c>
    </row>
    <row r="77">
      <c r="B77" s="14">
        <v>47.0</v>
      </c>
      <c r="C77" s="80">
        <v>0.042288472221116535</v>
      </c>
      <c r="D77" s="14" t="s">
        <v>178</v>
      </c>
      <c r="E77" s="73">
        <v>1800.0</v>
      </c>
      <c r="F77" s="14" t="s">
        <v>122</v>
      </c>
      <c r="G77" s="14" t="s">
        <v>888</v>
      </c>
      <c r="H77" s="14">
        <v>1070.0</v>
      </c>
      <c r="I77" s="73" t="s">
        <v>242</v>
      </c>
      <c r="J77" s="14" t="s">
        <v>889</v>
      </c>
      <c r="N77" s="14" t="s">
        <v>247</v>
      </c>
    </row>
    <row r="78">
      <c r="B78" s="14">
        <v>48.0</v>
      </c>
      <c r="C78" s="80">
        <v>0.06512394675519317</v>
      </c>
      <c r="D78" s="14" t="s">
        <v>178</v>
      </c>
      <c r="E78" s="73">
        <v>1800.0</v>
      </c>
      <c r="F78" s="14" t="s">
        <v>122</v>
      </c>
      <c r="G78" s="14" t="s">
        <v>890</v>
      </c>
      <c r="H78" s="14">
        <v>1070.0</v>
      </c>
      <c r="I78" s="73" t="s">
        <v>242</v>
      </c>
      <c r="J78" s="14" t="s">
        <v>285</v>
      </c>
      <c r="N78" s="14" t="s">
        <v>275</v>
      </c>
    </row>
    <row r="79">
      <c r="D79" s="14" t="s">
        <v>891</v>
      </c>
      <c r="E79" s="73"/>
      <c r="I79" s="73"/>
    </row>
    <row r="80">
      <c r="C80" s="80">
        <v>0.1154378356441157</v>
      </c>
      <c r="D80" s="14" t="s">
        <v>892</v>
      </c>
      <c r="E80" s="73"/>
      <c r="I80" s="98"/>
    </row>
    <row r="81">
      <c r="E81" s="73"/>
      <c r="I81" s="98"/>
      <c r="N81" s="14" t="s">
        <v>893</v>
      </c>
    </row>
    <row r="82">
      <c r="B82" s="14">
        <v>49.0</v>
      </c>
      <c r="C82" s="80">
        <v>0.19087339119869284</v>
      </c>
      <c r="D82" s="14" t="s">
        <v>140</v>
      </c>
      <c r="E82" s="73" t="s">
        <v>141</v>
      </c>
      <c r="F82" s="14" t="s">
        <v>122</v>
      </c>
      <c r="I82" s="73"/>
      <c r="N82" s="17" t="s">
        <v>893</v>
      </c>
    </row>
    <row r="83">
      <c r="B83" s="14">
        <v>50.0</v>
      </c>
      <c r="C83" s="80">
        <v>0.1933655555549194</v>
      </c>
      <c r="D83" s="14" t="s">
        <v>143</v>
      </c>
      <c r="E83" s="73" t="s">
        <v>144</v>
      </c>
      <c r="F83" s="14" t="s">
        <v>122</v>
      </c>
      <c r="I83" s="73"/>
    </row>
    <row r="84">
      <c r="E84" s="73"/>
      <c r="I84" s="73"/>
    </row>
    <row r="85">
      <c r="C85" s="80">
        <v>0.22785858796123648</v>
      </c>
      <c r="D85" s="14" t="s">
        <v>894</v>
      </c>
    </row>
  </sheetData>
  <mergeCells count="23">
    <mergeCell ref="K5:M5"/>
    <mergeCell ref="N5:N6"/>
    <mergeCell ref="O5:S6"/>
    <mergeCell ref="O7:S7"/>
    <mergeCell ref="C1:F1"/>
    <mergeCell ref="H1:N1"/>
    <mergeCell ref="O1:S1"/>
    <mergeCell ref="H2:N2"/>
    <mergeCell ref="O2:S2"/>
    <mergeCell ref="O3:S3"/>
    <mergeCell ref="O4:S4"/>
    <mergeCell ref="I36:J36"/>
    <mergeCell ref="I43:J43"/>
    <mergeCell ref="I44:J44"/>
    <mergeCell ref="I48:J48"/>
    <mergeCell ref="C60:F60"/>
    <mergeCell ref="B5:B6"/>
    <mergeCell ref="C5:C6"/>
    <mergeCell ref="C19:F19"/>
    <mergeCell ref="I22:J22"/>
    <mergeCell ref="I25:J25"/>
    <mergeCell ref="I26:J26"/>
    <mergeCell ref="I32:J3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75"/>
    <col customWidth="1" min="2" max="2" width="12.88"/>
    <col customWidth="1" min="3" max="3" width="29.38"/>
    <col customWidth="1" min="4" max="4" width="108.38"/>
    <col customWidth="1" min="5" max="5" width="40.13"/>
  </cols>
  <sheetData>
    <row r="1" ht="66.0" customHeight="1">
      <c r="A1" s="25" t="s">
        <v>5</v>
      </c>
      <c r="B1" s="25" t="s">
        <v>62</v>
      </c>
      <c r="C1" s="26" t="s">
        <v>63</v>
      </c>
      <c r="D1" s="27" t="s">
        <v>64</v>
      </c>
    </row>
    <row r="2">
      <c r="A2" s="28" t="s">
        <v>21</v>
      </c>
      <c r="B2" s="25" t="s">
        <v>65</v>
      </c>
      <c r="C2" s="25" t="s">
        <v>66</v>
      </c>
      <c r="D2" s="29" t="s">
        <v>67</v>
      </c>
    </row>
    <row r="3">
      <c r="A3" s="28" t="s">
        <v>26</v>
      </c>
      <c r="B3" s="25" t="s">
        <v>65</v>
      </c>
      <c r="C3" s="25" t="s">
        <v>68</v>
      </c>
      <c r="D3" s="29" t="s">
        <v>69</v>
      </c>
      <c r="E3" s="30"/>
      <c r="F3" s="30"/>
      <c r="G3" s="30"/>
      <c r="H3" s="30"/>
      <c r="I3" s="30"/>
      <c r="J3" s="30"/>
      <c r="K3" s="30"/>
      <c r="L3" s="30"/>
      <c r="M3" s="30"/>
      <c r="N3" s="30"/>
      <c r="O3" s="30"/>
      <c r="P3" s="30"/>
      <c r="Q3" s="30"/>
      <c r="R3" s="30"/>
      <c r="S3" s="30"/>
      <c r="T3" s="30"/>
      <c r="U3" s="30"/>
      <c r="V3" s="30"/>
      <c r="W3" s="30"/>
      <c r="X3" s="30"/>
      <c r="Y3" s="30"/>
      <c r="Z3" s="30"/>
      <c r="AA3" s="30"/>
    </row>
    <row r="4">
      <c r="A4" s="31" t="s">
        <v>28</v>
      </c>
      <c r="B4" s="25" t="s">
        <v>65</v>
      </c>
      <c r="C4" s="25" t="s">
        <v>66</v>
      </c>
      <c r="D4" s="32" t="s">
        <v>70</v>
      </c>
    </row>
    <row r="5">
      <c r="A5" s="31" t="s">
        <v>30</v>
      </c>
      <c r="B5" s="25" t="s">
        <v>65</v>
      </c>
      <c r="C5" s="25" t="s">
        <v>66</v>
      </c>
      <c r="D5" s="32" t="s">
        <v>71</v>
      </c>
    </row>
    <row r="6" ht="17.25" customHeight="1">
      <c r="A6" s="31" t="s">
        <v>36</v>
      </c>
      <c r="B6" s="25" t="s">
        <v>65</v>
      </c>
      <c r="C6" s="25" t="s">
        <v>66</v>
      </c>
      <c r="D6" s="32" t="s">
        <v>72</v>
      </c>
    </row>
    <row r="7">
      <c r="A7" s="31" t="s">
        <v>50</v>
      </c>
      <c r="B7" s="25" t="s">
        <v>65</v>
      </c>
      <c r="C7" s="26" t="s">
        <v>66</v>
      </c>
      <c r="D7" s="32" t="s">
        <v>73</v>
      </c>
    </row>
    <row r="8">
      <c r="A8" s="31" t="s">
        <v>74</v>
      </c>
      <c r="B8" s="25" t="s">
        <v>65</v>
      </c>
      <c r="C8" s="25" t="s">
        <v>66</v>
      </c>
      <c r="D8" s="4" t="s">
        <v>75</v>
      </c>
    </row>
    <row r="9">
      <c r="A9" s="31" t="s">
        <v>51</v>
      </c>
      <c r="B9" s="25" t="s">
        <v>65</v>
      </c>
      <c r="C9" s="25" t="s">
        <v>66</v>
      </c>
      <c r="D9" s="4" t="s">
        <v>76</v>
      </c>
    </row>
    <row r="10">
      <c r="A10" s="14" t="s">
        <v>77</v>
      </c>
      <c r="B10" s="25" t="s">
        <v>65</v>
      </c>
      <c r="C10" s="33" t="s">
        <v>66</v>
      </c>
      <c r="D10" s="34" t="s">
        <v>78</v>
      </c>
    </row>
    <row r="11">
      <c r="A11" s="35"/>
      <c r="B11" s="28"/>
      <c r="C11" s="25"/>
      <c r="D11" s="36"/>
    </row>
    <row r="12">
      <c r="A12" s="31"/>
      <c r="B12" s="28"/>
      <c r="C12" s="25"/>
      <c r="D12" s="4"/>
    </row>
    <row r="13">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row>
    <row r="14">
      <c r="A14" s="37"/>
      <c r="B14" s="28"/>
      <c r="C14" s="33"/>
      <c r="D14" s="34"/>
    </row>
    <row r="15">
      <c r="A15" s="38"/>
      <c r="B15" s="28"/>
      <c r="C15" s="25"/>
      <c r="D15" s="4"/>
    </row>
    <row r="16">
      <c r="A16" s="17"/>
      <c r="B16" s="28"/>
      <c r="C16" s="39"/>
    </row>
    <row r="17">
      <c r="A17" s="38"/>
      <c r="B17" s="28"/>
      <c r="C17" s="39"/>
    </row>
    <row r="18">
      <c r="A18" s="11"/>
      <c r="B18" s="28"/>
      <c r="C18" s="39"/>
    </row>
    <row r="19">
      <c r="B19" s="28"/>
      <c r="C19" s="39"/>
    </row>
    <row r="20">
      <c r="B20" s="28"/>
      <c r="C20" s="39"/>
    </row>
    <row r="21">
      <c r="B21" s="28"/>
      <c r="C21" s="39"/>
    </row>
    <row r="22">
      <c r="B22" s="28"/>
      <c r="C22" s="39"/>
    </row>
    <row r="23">
      <c r="B23" s="28"/>
      <c r="C23" s="40"/>
    </row>
    <row r="24">
      <c r="B24" s="28"/>
      <c r="C24" s="39"/>
    </row>
    <row r="25">
      <c r="B25" s="28"/>
      <c r="C25" s="39"/>
    </row>
    <row r="26">
      <c r="B26" s="28"/>
      <c r="C26" s="39"/>
    </row>
    <row r="27">
      <c r="B27" s="28"/>
      <c r="C27" s="39"/>
    </row>
    <row r="28">
      <c r="B28" s="39"/>
      <c r="C28" s="39"/>
    </row>
    <row r="29">
      <c r="B29" s="41"/>
      <c r="C29" s="41"/>
    </row>
    <row r="30">
      <c r="B30" s="41"/>
      <c r="C30" s="41"/>
    </row>
    <row r="31">
      <c r="B31" s="41"/>
      <c r="C31" s="41"/>
    </row>
    <row r="32">
      <c r="B32" s="41"/>
      <c r="C32" s="41"/>
    </row>
    <row r="33">
      <c r="B33" s="41"/>
      <c r="C33" s="41"/>
    </row>
    <row r="34">
      <c r="B34" s="41"/>
      <c r="C34" s="41"/>
    </row>
    <row r="35">
      <c r="B35" s="41"/>
      <c r="C35" s="41"/>
    </row>
    <row r="36">
      <c r="B36" s="41"/>
      <c r="C36" s="41"/>
    </row>
    <row r="37">
      <c r="B37" s="41"/>
      <c r="C37" s="41"/>
    </row>
    <row r="38">
      <c r="B38" s="41"/>
      <c r="C38" s="41"/>
    </row>
    <row r="39">
      <c r="B39" s="41"/>
      <c r="C39" s="41"/>
    </row>
    <row r="40">
      <c r="B40" s="41"/>
      <c r="C40" s="41"/>
    </row>
    <row r="41">
      <c r="B41" s="41"/>
      <c r="C41" s="41"/>
    </row>
    <row r="42">
      <c r="B42" s="41"/>
      <c r="C42" s="41"/>
    </row>
    <row r="43">
      <c r="B43" s="41"/>
      <c r="C43" s="41"/>
    </row>
    <row r="44">
      <c r="B44" s="41"/>
      <c r="C44" s="41"/>
    </row>
    <row r="45">
      <c r="B45" s="41"/>
      <c r="C45" s="41"/>
    </row>
    <row r="46">
      <c r="B46" s="41"/>
      <c r="C46" s="41"/>
    </row>
    <row r="47">
      <c r="B47" s="41"/>
      <c r="C47" s="41"/>
    </row>
    <row r="48">
      <c r="B48" s="41"/>
      <c r="C48" s="41"/>
    </row>
    <row r="49">
      <c r="B49" s="41"/>
      <c r="C49" s="41"/>
    </row>
    <row r="50">
      <c r="B50" s="41"/>
      <c r="C50" s="41"/>
    </row>
    <row r="51">
      <c r="B51" s="41"/>
      <c r="C51" s="41"/>
    </row>
    <row r="52">
      <c r="B52" s="41"/>
      <c r="C52" s="41"/>
    </row>
    <row r="53">
      <c r="B53" s="41"/>
      <c r="C53" s="41"/>
    </row>
    <row r="54">
      <c r="B54" s="41"/>
      <c r="C54" s="41"/>
    </row>
    <row r="55">
      <c r="B55" s="41"/>
      <c r="C55" s="41"/>
    </row>
    <row r="56">
      <c r="B56" s="41"/>
      <c r="C56" s="41"/>
    </row>
    <row r="57">
      <c r="B57" s="41"/>
      <c r="C57" s="41"/>
    </row>
    <row r="58">
      <c r="B58" s="41"/>
      <c r="C58" s="41"/>
    </row>
    <row r="59">
      <c r="B59" s="41"/>
      <c r="C59" s="41"/>
    </row>
    <row r="60">
      <c r="B60" s="41"/>
      <c r="C60" s="41"/>
    </row>
    <row r="61">
      <c r="B61" s="41"/>
      <c r="C61" s="41"/>
    </row>
    <row r="62">
      <c r="B62" s="41"/>
      <c r="C62" s="41"/>
    </row>
    <row r="63">
      <c r="B63" s="41"/>
      <c r="C63" s="41"/>
    </row>
    <row r="64">
      <c r="B64" s="41"/>
      <c r="C64" s="41"/>
    </row>
    <row r="65">
      <c r="B65" s="41"/>
      <c r="C65" s="41"/>
    </row>
    <row r="66">
      <c r="B66" s="41"/>
      <c r="C66" s="41"/>
    </row>
    <row r="67">
      <c r="B67" s="41"/>
      <c r="C67" s="41"/>
    </row>
    <row r="68">
      <c r="B68" s="41"/>
      <c r="C68" s="41"/>
    </row>
    <row r="69">
      <c r="B69" s="41"/>
      <c r="C69" s="41"/>
    </row>
    <row r="70">
      <c r="B70" s="41"/>
      <c r="C70" s="41"/>
    </row>
    <row r="71">
      <c r="B71" s="41"/>
      <c r="C71" s="41"/>
    </row>
    <row r="72">
      <c r="B72" s="41"/>
      <c r="C72" s="41"/>
    </row>
    <row r="73">
      <c r="B73" s="41"/>
      <c r="C73" s="41"/>
    </row>
    <row r="74">
      <c r="B74" s="41"/>
      <c r="C74" s="41"/>
    </row>
    <row r="75">
      <c r="B75" s="41"/>
      <c r="C75" s="41"/>
    </row>
    <row r="76">
      <c r="B76" s="41"/>
      <c r="C76" s="41"/>
    </row>
    <row r="77">
      <c r="B77" s="41"/>
      <c r="C77" s="41"/>
    </row>
    <row r="78">
      <c r="B78" s="41"/>
      <c r="C78" s="41"/>
    </row>
    <row r="79">
      <c r="B79" s="41"/>
      <c r="C79" s="41"/>
    </row>
    <row r="80">
      <c r="B80" s="41"/>
      <c r="C80" s="41"/>
    </row>
    <row r="81">
      <c r="B81" s="41"/>
      <c r="C81" s="41"/>
    </row>
    <row r="82">
      <c r="B82" s="41"/>
      <c r="C82" s="41"/>
    </row>
    <row r="83">
      <c r="B83" s="41"/>
      <c r="C83" s="41"/>
    </row>
    <row r="84">
      <c r="B84" s="41"/>
      <c r="C84" s="41"/>
    </row>
    <row r="85">
      <c r="B85" s="41"/>
      <c r="C85" s="41"/>
    </row>
    <row r="86">
      <c r="B86" s="41"/>
      <c r="C86" s="41"/>
    </row>
    <row r="87">
      <c r="B87" s="41"/>
      <c r="C87" s="41"/>
    </row>
    <row r="88">
      <c r="B88" s="41"/>
      <c r="C88" s="41"/>
    </row>
    <row r="89">
      <c r="B89" s="41"/>
      <c r="C89" s="41"/>
    </row>
    <row r="90">
      <c r="B90" s="41"/>
      <c r="C90" s="41"/>
    </row>
    <row r="91">
      <c r="B91" s="41"/>
      <c r="C91" s="41"/>
    </row>
    <row r="92">
      <c r="B92" s="41"/>
      <c r="C92" s="41"/>
    </row>
    <row r="93">
      <c r="B93" s="41"/>
      <c r="C93" s="41"/>
    </row>
    <row r="94">
      <c r="B94" s="41"/>
      <c r="C94" s="41"/>
    </row>
    <row r="95">
      <c r="B95" s="41"/>
      <c r="C95" s="41"/>
    </row>
    <row r="96">
      <c r="B96" s="41"/>
      <c r="C96" s="41"/>
    </row>
    <row r="97">
      <c r="B97" s="41"/>
      <c r="C97" s="41"/>
    </row>
    <row r="98">
      <c r="B98" s="41"/>
      <c r="C98" s="41"/>
    </row>
    <row r="99">
      <c r="B99" s="41"/>
      <c r="C99" s="41"/>
    </row>
    <row r="100">
      <c r="B100" s="41"/>
      <c r="C100" s="41"/>
    </row>
    <row r="101">
      <c r="B101" s="41"/>
      <c r="C101" s="41"/>
    </row>
    <row r="102">
      <c r="B102" s="41"/>
      <c r="C102" s="41"/>
    </row>
    <row r="103">
      <c r="B103" s="41"/>
      <c r="C103" s="41"/>
    </row>
    <row r="104">
      <c r="B104" s="41"/>
      <c r="C104" s="41"/>
    </row>
    <row r="105">
      <c r="B105" s="41"/>
      <c r="C105" s="41"/>
    </row>
    <row r="106">
      <c r="B106" s="41"/>
      <c r="C106" s="41"/>
    </row>
    <row r="107">
      <c r="B107" s="41"/>
      <c r="C107" s="41"/>
    </row>
    <row r="108">
      <c r="B108" s="41"/>
      <c r="C108" s="41"/>
    </row>
    <row r="109">
      <c r="B109" s="41"/>
      <c r="C109" s="41"/>
    </row>
    <row r="110">
      <c r="B110" s="41"/>
      <c r="C110" s="41"/>
    </row>
    <row r="111">
      <c r="B111" s="41"/>
      <c r="C111" s="41"/>
    </row>
    <row r="112">
      <c r="B112" s="41"/>
      <c r="C112" s="41"/>
    </row>
    <row r="113">
      <c r="B113" s="41"/>
      <c r="C113" s="41"/>
    </row>
    <row r="114">
      <c r="B114" s="41"/>
      <c r="C114" s="41"/>
    </row>
    <row r="115">
      <c r="B115" s="41"/>
      <c r="C115" s="41"/>
    </row>
    <row r="116">
      <c r="B116" s="41"/>
      <c r="C116" s="41"/>
    </row>
    <row r="117">
      <c r="B117" s="41"/>
      <c r="C117" s="41"/>
    </row>
    <row r="118">
      <c r="B118" s="41"/>
      <c r="C118" s="41"/>
    </row>
    <row r="119">
      <c r="B119" s="41"/>
      <c r="C119" s="41"/>
    </row>
    <row r="120">
      <c r="B120" s="41"/>
      <c r="C120" s="41"/>
    </row>
    <row r="121">
      <c r="B121" s="41"/>
      <c r="C121" s="41"/>
    </row>
    <row r="122">
      <c r="B122" s="41"/>
      <c r="C122" s="41"/>
    </row>
    <row r="123">
      <c r="B123" s="41"/>
      <c r="C123" s="41"/>
    </row>
    <row r="124">
      <c r="B124" s="41"/>
      <c r="C124" s="41"/>
    </row>
    <row r="125">
      <c r="B125" s="41"/>
      <c r="C125" s="41"/>
    </row>
    <row r="126">
      <c r="B126" s="41"/>
      <c r="C126" s="41"/>
    </row>
    <row r="127">
      <c r="B127" s="41"/>
      <c r="C127" s="41"/>
    </row>
    <row r="128">
      <c r="B128" s="41"/>
      <c r="C128" s="41"/>
    </row>
    <row r="129">
      <c r="B129" s="41"/>
      <c r="C129" s="41"/>
    </row>
    <row r="130">
      <c r="B130" s="41"/>
      <c r="C130" s="41"/>
    </row>
    <row r="131">
      <c r="B131" s="41"/>
      <c r="C131" s="41"/>
    </row>
    <row r="132">
      <c r="B132" s="41"/>
      <c r="C132" s="41"/>
    </row>
    <row r="133">
      <c r="B133" s="41"/>
      <c r="C133" s="41"/>
    </row>
    <row r="134">
      <c r="B134" s="41"/>
      <c r="C134" s="41"/>
    </row>
    <row r="135">
      <c r="B135" s="41"/>
      <c r="C135" s="41"/>
    </row>
    <row r="136">
      <c r="B136" s="41"/>
      <c r="C136" s="41"/>
    </row>
    <row r="137">
      <c r="B137" s="41"/>
      <c r="C137" s="41"/>
    </row>
    <row r="138">
      <c r="B138" s="41"/>
      <c r="C138" s="41"/>
    </row>
    <row r="139">
      <c r="B139" s="41"/>
      <c r="C139" s="41"/>
    </row>
    <row r="140">
      <c r="B140" s="41"/>
      <c r="C140" s="41"/>
    </row>
    <row r="141">
      <c r="B141" s="41"/>
      <c r="C141" s="41"/>
    </row>
    <row r="142">
      <c r="B142" s="41"/>
      <c r="C142" s="41"/>
    </row>
    <row r="143">
      <c r="B143" s="41"/>
      <c r="C143" s="41"/>
    </row>
    <row r="144">
      <c r="B144" s="41"/>
      <c r="C144" s="41"/>
    </row>
    <row r="145">
      <c r="B145" s="41"/>
      <c r="C145" s="41"/>
    </row>
    <row r="146">
      <c r="B146" s="41"/>
      <c r="C146" s="41"/>
    </row>
    <row r="147">
      <c r="B147" s="41"/>
      <c r="C147" s="41"/>
    </row>
    <row r="148">
      <c r="B148" s="41"/>
      <c r="C148" s="41"/>
    </row>
    <row r="149">
      <c r="B149" s="41"/>
      <c r="C149" s="41"/>
    </row>
    <row r="150">
      <c r="B150" s="41"/>
      <c r="C150" s="41"/>
    </row>
    <row r="151">
      <c r="B151" s="41"/>
      <c r="C151" s="41"/>
    </row>
    <row r="152">
      <c r="B152" s="41"/>
      <c r="C152" s="41"/>
    </row>
    <row r="153">
      <c r="B153" s="41"/>
      <c r="C153" s="41"/>
    </row>
    <row r="154">
      <c r="B154" s="41"/>
      <c r="C154" s="41"/>
    </row>
    <row r="155">
      <c r="B155" s="41"/>
      <c r="C155" s="41"/>
    </row>
    <row r="156">
      <c r="B156" s="41"/>
      <c r="C156" s="41"/>
    </row>
    <row r="157">
      <c r="B157" s="41"/>
      <c r="C157" s="41"/>
    </row>
    <row r="158">
      <c r="B158" s="41"/>
      <c r="C158" s="41"/>
    </row>
    <row r="159">
      <c r="B159" s="41"/>
      <c r="C159" s="41"/>
    </row>
    <row r="160">
      <c r="B160" s="41"/>
      <c r="C160" s="41"/>
    </row>
    <row r="161">
      <c r="B161" s="41"/>
      <c r="C161" s="41"/>
    </row>
    <row r="162">
      <c r="B162" s="41"/>
      <c r="C162" s="41"/>
    </row>
    <row r="163">
      <c r="B163" s="41"/>
      <c r="C163" s="41"/>
    </row>
    <row r="164">
      <c r="B164" s="41"/>
      <c r="C164" s="41"/>
    </row>
    <row r="165">
      <c r="B165" s="41"/>
      <c r="C165" s="41"/>
    </row>
    <row r="166">
      <c r="B166" s="41"/>
      <c r="C166" s="41"/>
    </row>
    <row r="167">
      <c r="B167" s="41"/>
      <c r="C167" s="41"/>
    </row>
    <row r="168">
      <c r="B168" s="41"/>
      <c r="C168" s="41"/>
    </row>
    <row r="169">
      <c r="B169" s="41"/>
      <c r="C169" s="41"/>
    </row>
    <row r="170">
      <c r="B170" s="41"/>
      <c r="C170" s="41"/>
    </row>
    <row r="171">
      <c r="B171" s="41"/>
      <c r="C171" s="41"/>
    </row>
    <row r="172">
      <c r="B172" s="41"/>
      <c r="C172" s="41"/>
    </row>
    <row r="173">
      <c r="B173" s="41"/>
      <c r="C173" s="41"/>
    </row>
    <row r="174">
      <c r="B174" s="41"/>
      <c r="C174" s="41"/>
    </row>
    <row r="175">
      <c r="B175" s="41"/>
      <c r="C175" s="41"/>
    </row>
    <row r="176">
      <c r="B176" s="41"/>
      <c r="C176" s="41"/>
    </row>
    <row r="177">
      <c r="B177" s="41"/>
      <c r="C177" s="41"/>
    </row>
    <row r="178">
      <c r="B178" s="41"/>
      <c r="C178" s="41"/>
    </row>
    <row r="179">
      <c r="B179" s="41"/>
      <c r="C179" s="41"/>
    </row>
    <row r="180">
      <c r="B180" s="41"/>
      <c r="C180" s="41"/>
    </row>
    <row r="181">
      <c r="B181" s="41"/>
      <c r="C181" s="41"/>
    </row>
    <row r="182">
      <c r="B182" s="41"/>
      <c r="C182" s="41"/>
    </row>
    <row r="183">
      <c r="B183" s="41"/>
      <c r="C183" s="41"/>
    </row>
    <row r="184">
      <c r="B184" s="41"/>
      <c r="C184" s="41"/>
    </row>
    <row r="185">
      <c r="B185" s="41"/>
      <c r="C185" s="41"/>
    </row>
    <row r="186">
      <c r="B186" s="41"/>
      <c r="C186" s="41"/>
    </row>
    <row r="187">
      <c r="B187" s="41"/>
      <c r="C187" s="41"/>
    </row>
    <row r="188">
      <c r="B188" s="41"/>
      <c r="C188" s="41"/>
    </row>
    <row r="189">
      <c r="B189" s="41"/>
      <c r="C189" s="41"/>
    </row>
    <row r="190">
      <c r="B190" s="41"/>
      <c r="C190" s="41"/>
    </row>
    <row r="191">
      <c r="B191" s="41"/>
      <c r="C191" s="41"/>
    </row>
    <row r="192">
      <c r="B192" s="41"/>
      <c r="C192" s="41"/>
    </row>
    <row r="193">
      <c r="B193" s="41"/>
      <c r="C193" s="41"/>
    </row>
    <row r="194">
      <c r="B194" s="41"/>
      <c r="C194" s="41"/>
    </row>
    <row r="195">
      <c r="B195" s="41"/>
      <c r="C195" s="41"/>
    </row>
    <row r="196">
      <c r="B196" s="41"/>
      <c r="C196" s="41"/>
    </row>
    <row r="197">
      <c r="B197" s="41"/>
      <c r="C197" s="41"/>
    </row>
    <row r="198">
      <c r="B198" s="41"/>
      <c r="C198" s="41"/>
    </row>
    <row r="199">
      <c r="B199" s="41"/>
      <c r="C199" s="41"/>
    </row>
    <row r="200">
      <c r="B200" s="41"/>
      <c r="C200" s="41"/>
    </row>
    <row r="201">
      <c r="B201" s="41"/>
      <c r="C201" s="41"/>
    </row>
    <row r="202">
      <c r="B202" s="41"/>
      <c r="C202" s="41"/>
    </row>
    <row r="203">
      <c r="B203" s="41"/>
      <c r="C203" s="41"/>
    </row>
    <row r="204">
      <c r="B204" s="41"/>
      <c r="C204" s="41"/>
    </row>
    <row r="205">
      <c r="B205" s="41"/>
      <c r="C205" s="41"/>
    </row>
    <row r="206">
      <c r="B206" s="41"/>
      <c r="C206" s="41"/>
    </row>
    <row r="207">
      <c r="B207" s="41"/>
      <c r="C207" s="41"/>
    </row>
    <row r="208">
      <c r="B208" s="41"/>
      <c r="C208" s="41"/>
    </row>
    <row r="209">
      <c r="B209" s="41"/>
      <c r="C209" s="41"/>
    </row>
    <row r="210">
      <c r="B210" s="41"/>
      <c r="C210" s="41"/>
    </row>
    <row r="211">
      <c r="B211" s="41"/>
      <c r="C211" s="41"/>
    </row>
    <row r="212">
      <c r="B212" s="41"/>
      <c r="C212" s="41"/>
    </row>
    <row r="213">
      <c r="B213" s="41"/>
      <c r="C213" s="41"/>
    </row>
    <row r="214">
      <c r="B214" s="41"/>
      <c r="C214" s="41"/>
    </row>
    <row r="215">
      <c r="B215" s="41"/>
      <c r="C215" s="41"/>
    </row>
    <row r="216">
      <c r="B216" s="41"/>
      <c r="C216" s="41"/>
    </row>
    <row r="217">
      <c r="B217" s="41"/>
      <c r="C217" s="41"/>
    </row>
    <row r="218">
      <c r="B218" s="41"/>
      <c r="C218" s="41"/>
    </row>
    <row r="219">
      <c r="B219" s="41"/>
      <c r="C219" s="41"/>
    </row>
    <row r="220">
      <c r="B220" s="41"/>
      <c r="C220" s="41"/>
    </row>
    <row r="221">
      <c r="B221" s="41"/>
      <c r="C221" s="41"/>
    </row>
    <row r="222">
      <c r="B222" s="41"/>
      <c r="C222" s="41"/>
    </row>
    <row r="223">
      <c r="B223" s="41"/>
      <c r="C223" s="41"/>
    </row>
    <row r="224">
      <c r="B224" s="41"/>
      <c r="C224" s="41"/>
    </row>
    <row r="225">
      <c r="B225" s="41"/>
      <c r="C225" s="41"/>
    </row>
    <row r="226">
      <c r="B226" s="41"/>
      <c r="C226" s="41"/>
    </row>
    <row r="227">
      <c r="B227" s="41"/>
      <c r="C227" s="41"/>
    </row>
    <row r="228">
      <c r="B228" s="41"/>
      <c r="C228" s="41"/>
    </row>
    <row r="229">
      <c r="B229" s="41"/>
      <c r="C229" s="41"/>
    </row>
    <row r="230">
      <c r="B230" s="41"/>
      <c r="C230" s="41"/>
    </row>
    <row r="231">
      <c r="B231" s="41"/>
      <c r="C231" s="41"/>
    </row>
    <row r="232">
      <c r="B232" s="41"/>
      <c r="C232" s="41"/>
    </row>
    <row r="233">
      <c r="B233" s="41"/>
      <c r="C233" s="41"/>
    </row>
    <row r="234">
      <c r="B234" s="41"/>
      <c r="C234" s="41"/>
    </row>
    <row r="235">
      <c r="B235" s="41"/>
      <c r="C235" s="41"/>
    </row>
    <row r="236">
      <c r="B236" s="41"/>
      <c r="C236" s="41"/>
    </row>
    <row r="237">
      <c r="B237" s="41"/>
      <c r="C237" s="41"/>
    </row>
    <row r="238">
      <c r="B238" s="41"/>
      <c r="C238" s="41"/>
    </row>
    <row r="239">
      <c r="B239" s="41"/>
      <c r="C239" s="41"/>
    </row>
    <row r="240">
      <c r="B240" s="41"/>
      <c r="C240" s="41"/>
    </row>
    <row r="241">
      <c r="B241" s="41"/>
      <c r="C241" s="41"/>
    </row>
    <row r="242">
      <c r="B242" s="41"/>
      <c r="C242" s="41"/>
    </row>
    <row r="243">
      <c r="B243" s="41"/>
      <c r="C243" s="41"/>
    </row>
    <row r="244">
      <c r="B244" s="41"/>
      <c r="C244" s="41"/>
    </row>
    <row r="245">
      <c r="B245" s="41"/>
      <c r="C245" s="41"/>
    </row>
    <row r="246">
      <c r="B246" s="41"/>
      <c r="C246" s="41"/>
    </row>
    <row r="247">
      <c r="B247" s="41"/>
      <c r="C247" s="41"/>
    </row>
    <row r="248">
      <c r="B248" s="41"/>
      <c r="C248" s="41"/>
    </row>
    <row r="249">
      <c r="B249" s="41"/>
      <c r="C249" s="41"/>
    </row>
    <row r="250">
      <c r="B250" s="41"/>
      <c r="C250" s="41"/>
    </row>
    <row r="251">
      <c r="B251" s="41"/>
      <c r="C251" s="41"/>
    </row>
    <row r="252">
      <c r="B252" s="41"/>
      <c r="C252" s="41"/>
    </row>
    <row r="253">
      <c r="B253" s="41"/>
      <c r="C253" s="41"/>
    </row>
    <row r="254">
      <c r="B254" s="41"/>
      <c r="C254" s="41"/>
    </row>
    <row r="255">
      <c r="B255" s="41"/>
      <c r="C255" s="41"/>
    </row>
    <row r="256">
      <c r="B256" s="41"/>
      <c r="C256" s="41"/>
    </row>
    <row r="257">
      <c r="B257" s="41"/>
      <c r="C257" s="41"/>
    </row>
    <row r="258">
      <c r="B258" s="41"/>
      <c r="C258" s="41"/>
    </row>
    <row r="259">
      <c r="B259" s="41"/>
      <c r="C259" s="41"/>
    </row>
    <row r="260">
      <c r="B260" s="41"/>
      <c r="C260" s="41"/>
    </row>
    <row r="261">
      <c r="B261" s="41"/>
      <c r="C261" s="41"/>
    </row>
    <row r="262">
      <c r="B262" s="41"/>
      <c r="C262" s="41"/>
    </row>
    <row r="263">
      <c r="B263" s="41"/>
      <c r="C263" s="41"/>
    </row>
    <row r="264">
      <c r="B264" s="41"/>
      <c r="C264" s="41"/>
    </row>
    <row r="265">
      <c r="B265" s="41"/>
      <c r="C265" s="41"/>
    </row>
    <row r="266">
      <c r="B266" s="41"/>
      <c r="C266" s="41"/>
    </row>
    <row r="267">
      <c r="B267" s="41"/>
      <c r="C267" s="41"/>
    </row>
    <row r="268">
      <c r="B268" s="41"/>
      <c r="C268" s="41"/>
    </row>
    <row r="269">
      <c r="B269" s="41"/>
      <c r="C269" s="41"/>
    </row>
    <row r="270">
      <c r="B270" s="41"/>
      <c r="C270" s="41"/>
    </row>
    <row r="271">
      <c r="B271" s="41"/>
      <c r="C271" s="41"/>
    </row>
    <row r="272">
      <c r="B272" s="41"/>
      <c r="C272" s="41"/>
    </row>
    <row r="273">
      <c r="B273" s="41"/>
      <c r="C273" s="41"/>
    </row>
    <row r="274">
      <c r="B274" s="41"/>
      <c r="C274" s="41"/>
    </row>
    <row r="275">
      <c r="B275" s="41"/>
      <c r="C275" s="41"/>
    </row>
    <row r="276">
      <c r="B276" s="41"/>
      <c r="C276" s="41"/>
    </row>
    <row r="277">
      <c r="B277" s="41"/>
      <c r="C277" s="41"/>
    </row>
    <row r="278">
      <c r="B278" s="41"/>
      <c r="C278" s="41"/>
    </row>
    <row r="279">
      <c r="B279" s="41"/>
      <c r="C279" s="41"/>
    </row>
    <row r="280">
      <c r="B280" s="41"/>
      <c r="C280" s="41"/>
    </row>
    <row r="281">
      <c r="B281" s="41"/>
      <c r="C281" s="41"/>
    </row>
    <row r="282">
      <c r="B282" s="41"/>
      <c r="C282" s="41"/>
    </row>
    <row r="283">
      <c r="B283" s="41"/>
      <c r="C283" s="41"/>
    </row>
    <row r="284">
      <c r="B284" s="41"/>
      <c r="C284" s="41"/>
    </row>
    <row r="285">
      <c r="B285" s="41"/>
      <c r="C285" s="41"/>
    </row>
    <row r="286">
      <c r="B286" s="41"/>
      <c r="C286" s="41"/>
    </row>
    <row r="287">
      <c r="B287" s="41"/>
      <c r="C287" s="41"/>
    </row>
    <row r="288">
      <c r="B288" s="41"/>
      <c r="C288" s="41"/>
    </row>
    <row r="289">
      <c r="B289" s="41"/>
      <c r="C289" s="41"/>
    </row>
    <row r="290">
      <c r="B290" s="41"/>
      <c r="C290" s="41"/>
    </row>
    <row r="291">
      <c r="B291" s="41"/>
      <c r="C291" s="41"/>
    </row>
    <row r="292">
      <c r="B292" s="41"/>
      <c r="C292" s="41"/>
    </row>
    <row r="293">
      <c r="B293" s="41"/>
      <c r="C293" s="41"/>
    </row>
    <row r="294">
      <c r="B294" s="41"/>
      <c r="C294" s="41"/>
    </row>
    <row r="295">
      <c r="B295" s="41"/>
      <c r="C295" s="41"/>
    </row>
    <row r="296">
      <c r="B296" s="41"/>
      <c r="C296" s="41"/>
    </row>
    <row r="297">
      <c r="B297" s="41"/>
      <c r="C297" s="41"/>
    </row>
    <row r="298">
      <c r="B298" s="41"/>
      <c r="C298" s="41"/>
    </row>
    <row r="299">
      <c r="B299" s="41"/>
      <c r="C299" s="41"/>
    </row>
    <row r="300">
      <c r="B300" s="41"/>
      <c r="C300" s="41"/>
    </row>
    <row r="301">
      <c r="B301" s="41"/>
      <c r="C301" s="41"/>
    </row>
    <row r="302">
      <c r="B302" s="41"/>
      <c r="C302" s="41"/>
    </row>
    <row r="303">
      <c r="B303" s="41"/>
      <c r="C303" s="41"/>
    </row>
    <row r="304">
      <c r="B304" s="41"/>
      <c r="C304" s="41"/>
    </row>
    <row r="305">
      <c r="B305" s="41"/>
      <c r="C305" s="41"/>
    </row>
    <row r="306">
      <c r="B306" s="41"/>
      <c r="C306" s="41"/>
    </row>
    <row r="307">
      <c r="B307" s="41"/>
      <c r="C307" s="41"/>
    </row>
    <row r="308">
      <c r="B308" s="41"/>
      <c r="C308" s="41"/>
    </row>
    <row r="309">
      <c r="B309" s="41"/>
      <c r="C309" s="41"/>
    </row>
    <row r="310">
      <c r="B310" s="41"/>
      <c r="C310" s="41"/>
    </row>
    <row r="311">
      <c r="B311" s="41"/>
      <c r="C311" s="41"/>
    </row>
    <row r="312">
      <c r="B312" s="41"/>
      <c r="C312" s="41"/>
    </row>
    <row r="313">
      <c r="B313" s="41"/>
      <c r="C313" s="41"/>
    </row>
    <row r="314">
      <c r="B314" s="41"/>
      <c r="C314" s="41"/>
    </row>
    <row r="315">
      <c r="B315" s="41"/>
      <c r="C315" s="41"/>
    </row>
    <row r="316">
      <c r="B316" s="41"/>
      <c r="C316" s="41"/>
    </row>
    <row r="317">
      <c r="B317" s="41"/>
      <c r="C317" s="41"/>
    </row>
    <row r="318">
      <c r="B318" s="41"/>
      <c r="C318" s="41"/>
    </row>
    <row r="319">
      <c r="B319" s="41"/>
      <c r="C319" s="41"/>
    </row>
    <row r="320">
      <c r="B320" s="41"/>
      <c r="C320" s="41"/>
    </row>
    <row r="321">
      <c r="B321" s="41"/>
      <c r="C321" s="41"/>
    </row>
    <row r="322">
      <c r="B322" s="41"/>
      <c r="C322" s="41"/>
    </row>
    <row r="323">
      <c r="B323" s="41"/>
      <c r="C323" s="41"/>
    </row>
    <row r="324">
      <c r="B324" s="41"/>
      <c r="C324" s="41"/>
    </row>
    <row r="325">
      <c r="B325" s="41"/>
      <c r="C325" s="41"/>
    </row>
    <row r="326">
      <c r="B326" s="41"/>
      <c r="C326" s="41"/>
    </row>
    <row r="327">
      <c r="B327" s="41"/>
      <c r="C327" s="41"/>
    </row>
    <row r="328">
      <c r="B328" s="41"/>
      <c r="C328" s="41"/>
    </row>
    <row r="329">
      <c r="B329" s="41"/>
      <c r="C329" s="41"/>
    </row>
    <row r="330">
      <c r="B330" s="41"/>
      <c r="C330" s="41"/>
    </row>
    <row r="331">
      <c r="B331" s="41"/>
      <c r="C331" s="41"/>
    </row>
    <row r="332">
      <c r="B332" s="41"/>
      <c r="C332" s="41"/>
    </row>
    <row r="333">
      <c r="B333" s="41"/>
      <c r="C333" s="41"/>
    </row>
    <row r="334">
      <c r="B334" s="41"/>
      <c r="C334" s="41"/>
    </row>
    <row r="335">
      <c r="B335" s="41"/>
      <c r="C335" s="41"/>
    </row>
    <row r="336">
      <c r="B336" s="41"/>
      <c r="C336" s="41"/>
    </row>
    <row r="337">
      <c r="B337" s="41"/>
      <c r="C337" s="41"/>
    </row>
    <row r="338">
      <c r="B338" s="41"/>
      <c r="C338" s="41"/>
    </row>
    <row r="339">
      <c r="B339" s="41"/>
      <c r="C339" s="41"/>
    </row>
    <row r="340">
      <c r="B340" s="41"/>
      <c r="C340" s="41"/>
    </row>
    <row r="341">
      <c r="B341" s="41"/>
      <c r="C341" s="41"/>
    </row>
    <row r="342">
      <c r="B342" s="41"/>
      <c r="C342" s="41"/>
    </row>
    <row r="343">
      <c r="B343" s="41"/>
      <c r="C343" s="41"/>
    </row>
    <row r="344">
      <c r="B344" s="41"/>
      <c r="C344" s="41"/>
    </row>
    <row r="345">
      <c r="B345" s="41"/>
      <c r="C345" s="41"/>
    </row>
    <row r="346">
      <c r="B346" s="41"/>
      <c r="C346" s="41"/>
    </row>
    <row r="347">
      <c r="B347" s="41"/>
      <c r="C347" s="41"/>
    </row>
    <row r="348">
      <c r="B348" s="41"/>
      <c r="C348" s="41"/>
    </row>
    <row r="349">
      <c r="B349" s="41"/>
      <c r="C349" s="41"/>
    </row>
    <row r="350">
      <c r="B350" s="41"/>
      <c r="C350" s="41"/>
    </row>
    <row r="351">
      <c r="B351" s="41"/>
      <c r="C351" s="41"/>
    </row>
    <row r="352">
      <c r="B352" s="41"/>
      <c r="C352" s="41"/>
    </row>
    <row r="353">
      <c r="B353" s="41"/>
      <c r="C353" s="41"/>
    </row>
    <row r="354">
      <c r="B354" s="41"/>
      <c r="C354" s="41"/>
    </row>
    <row r="355">
      <c r="B355" s="41"/>
      <c r="C355" s="41"/>
    </row>
    <row r="356">
      <c r="B356" s="41"/>
      <c r="C356" s="41"/>
    </row>
    <row r="357">
      <c r="B357" s="41"/>
      <c r="C357" s="41"/>
    </row>
    <row r="358">
      <c r="B358" s="41"/>
      <c r="C358" s="41"/>
    </row>
    <row r="359">
      <c r="B359" s="41"/>
      <c r="C359" s="41"/>
    </row>
    <row r="360">
      <c r="B360" s="41"/>
      <c r="C360" s="41"/>
    </row>
    <row r="361">
      <c r="B361" s="41"/>
      <c r="C361" s="41"/>
    </row>
    <row r="362">
      <c r="B362" s="41"/>
      <c r="C362" s="41"/>
    </row>
    <row r="363">
      <c r="B363" s="41"/>
      <c r="C363" s="41"/>
    </row>
    <row r="364">
      <c r="B364" s="41"/>
      <c r="C364" s="41"/>
    </row>
    <row r="365">
      <c r="B365" s="41"/>
      <c r="C365" s="41"/>
    </row>
    <row r="366">
      <c r="B366" s="41"/>
      <c r="C366" s="41"/>
    </row>
    <row r="367">
      <c r="B367" s="41"/>
      <c r="C367" s="41"/>
    </row>
    <row r="368">
      <c r="B368" s="41"/>
      <c r="C368" s="41"/>
    </row>
    <row r="369">
      <c r="B369" s="41"/>
      <c r="C369" s="41"/>
    </row>
    <row r="370">
      <c r="B370" s="41"/>
      <c r="C370" s="41"/>
    </row>
    <row r="371">
      <c r="B371" s="41"/>
      <c r="C371" s="41"/>
    </row>
    <row r="372">
      <c r="B372" s="41"/>
      <c r="C372" s="41"/>
    </row>
    <row r="373">
      <c r="B373" s="41"/>
      <c r="C373" s="41"/>
    </row>
    <row r="374">
      <c r="B374" s="41"/>
      <c r="C374" s="41"/>
    </row>
    <row r="375">
      <c r="B375" s="41"/>
      <c r="C375" s="41"/>
    </row>
    <row r="376">
      <c r="B376" s="41"/>
      <c r="C376" s="41"/>
    </row>
    <row r="377">
      <c r="B377" s="41"/>
      <c r="C377" s="41"/>
    </row>
    <row r="378">
      <c r="B378" s="41"/>
      <c r="C378" s="41"/>
    </row>
    <row r="379">
      <c r="B379" s="41"/>
      <c r="C379" s="41"/>
    </row>
    <row r="380">
      <c r="B380" s="41"/>
      <c r="C380" s="41"/>
    </row>
    <row r="381">
      <c r="B381" s="41"/>
      <c r="C381" s="41"/>
    </row>
    <row r="382">
      <c r="B382" s="41"/>
      <c r="C382" s="41"/>
    </row>
    <row r="383">
      <c r="B383" s="41"/>
      <c r="C383" s="41"/>
    </row>
    <row r="384">
      <c r="B384" s="41"/>
      <c r="C384" s="41"/>
    </row>
    <row r="385">
      <c r="B385" s="41"/>
      <c r="C385" s="41"/>
    </row>
    <row r="386">
      <c r="B386" s="41"/>
      <c r="C386" s="41"/>
    </row>
    <row r="387">
      <c r="B387" s="41"/>
      <c r="C387" s="41"/>
    </row>
    <row r="388">
      <c r="B388" s="41"/>
      <c r="C388" s="41"/>
    </row>
    <row r="389">
      <c r="B389" s="41"/>
      <c r="C389" s="41"/>
    </row>
    <row r="390">
      <c r="B390" s="41"/>
      <c r="C390" s="41"/>
    </row>
    <row r="391">
      <c r="B391" s="41"/>
      <c r="C391" s="41"/>
    </row>
    <row r="392">
      <c r="B392" s="41"/>
      <c r="C392" s="41"/>
    </row>
    <row r="393">
      <c r="B393" s="41"/>
      <c r="C393" s="41"/>
    </row>
    <row r="394">
      <c r="B394" s="41"/>
      <c r="C394" s="41"/>
    </row>
    <row r="395">
      <c r="B395" s="41"/>
      <c r="C395" s="41"/>
    </row>
    <row r="396">
      <c r="B396" s="41"/>
      <c r="C396" s="41"/>
    </row>
    <row r="397">
      <c r="B397" s="41"/>
      <c r="C397" s="41"/>
    </row>
    <row r="398">
      <c r="B398" s="41"/>
      <c r="C398" s="41"/>
    </row>
    <row r="399">
      <c r="B399" s="41"/>
      <c r="C399" s="41"/>
    </row>
    <row r="400">
      <c r="B400" s="41"/>
      <c r="C400" s="41"/>
    </row>
    <row r="401">
      <c r="B401" s="41"/>
      <c r="C401" s="41"/>
    </row>
    <row r="402">
      <c r="B402" s="41"/>
      <c r="C402" s="41"/>
    </row>
    <row r="403">
      <c r="B403" s="41"/>
      <c r="C403" s="41"/>
    </row>
    <row r="404">
      <c r="B404" s="41"/>
      <c r="C404" s="41"/>
    </row>
    <row r="405">
      <c r="B405" s="41"/>
      <c r="C405" s="41"/>
    </row>
    <row r="406">
      <c r="B406" s="41"/>
      <c r="C406" s="41"/>
    </row>
    <row r="407">
      <c r="B407" s="41"/>
      <c r="C407" s="41"/>
    </row>
    <row r="408">
      <c r="B408" s="41"/>
      <c r="C408" s="41"/>
    </row>
    <row r="409">
      <c r="B409" s="41"/>
      <c r="C409" s="41"/>
    </row>
    <row r="410">
      <c r="B410" s="41"/>
      <c r="C410" s="41"/>
    </row>
    <row r="411">
      <c r="B411" s="41"/>
      <c r="C411" s="41"/>
    </row>
    <row r="412">
      <c r="B412" s="41"/>
      <c r="C412" s="41"/>
    </row>
    <row r="413">
      <c r="B413" s="41"/>
      <c r="C413" s="41"/>
    </row>
    <row r="414">
      <c r="B414" s="41"/>
      <c r="C414" s="41"/>
    </row>
    <row r="415">
      <c r="B415" s="41"/>
      <c r="C415" s="41"/>
    </row>
    <row r="416">
      <c r="B416" s="41"/>
      <c r="C416" s="41"/>
    </row>
    <row r="417">
      <c r="B417" s="41"/>
      <c r="C417" s="41"/>
    </row>
    <row r="418">
      <c r="B418" s="41"/>
      <c r="C418" s="41"/>
    </row>
    <row r="419">
      <c r="B419" s="41"/>
      <c r="C419" s="41"/>
    </row>
    <row r="420">
      <c r="B420" s="41"/>
      <c r="C420" s="41"/>
    </row>
    <row r="421">
      <c r="B421" s="41"/>
      <c r="C421" s="41"/>
    </row>
    <row r="422">
      <c r="B422" s="41"/>
      <c r="C422" s="41"/>
    </row>
    <row r="423">
      <c r="B423" s="41"/>
      <c r="C423" s="41"/>
    </row>
    <row r="424">
      <c r="B424" s="41"/>
      <c r="C424" s="41"/>
    </row>
    <row r="425">
      <c r="B425" s="41"/>
      <c r="C425" s="41"/>
    </row>
    <row r="426">
      <c r="B426" s="41"/>
      <c r="C426" s="41"/>
    </row>
    <row r="427">
      <c r="B427" s="41"/>
      <c r="C427" s="41"/>
    </row>
    <row r="428">
      <c r="B428" s="41"/>
      <c r="C428" s="41"/>
    </row>
    <row r="429">
      <c r="B429" s="41"/>
      <c r="C429" s="41"/>
    </row>
    <row r="430">
      <c r="B430" s="41"/>
      <c r="C430" s="41"/>
    </row>
    <row r="431">
      <c r="B431" s="41"/>
      <c r="C431" s="41"/>
    </row>
    <row r="432">
      <c r="B432" s="41"/>
      <c r="C432" s="41"/>
    </row>
    <row r="433">
      <c r="B433" s="41"/>
      <c r="C433" s="41"/>
    </row>
    <row r="434">
      <c r="B434" s="41"/>
      <c r="C434" s="41"/>
    </row>
    <row r="435">
      <c r="B435" s="41"/>
      <c r="C435" s="41"/>
    </row>
    <row r="436">
      <c r="B436" s="41"/>
      <c r="C436" s="41"/>
    </row>
    <row r="437">
      <c r="B437" s="41"/>
      <c r="C437" s="41"/>
    </row>
    <row r="438">
      <c r="B438" s="41"/>
      <c r="C438" s="41"/>
    </row>
    <row r="439">
      <c r="B439" s="41"/>
      <c r="C439" s="41"/>
    </row>
    <row r="440">
      <c r="B440" s="41"/>
      <c r="C440" s="41"/>
    </row>
    <row r="441">
      <c r="B441" s="41"/>
      <c r="C441" s="41"/>
    </row>
    <row r="442">
      <c r="B442" s="41"/>
      <c r="C442" s="41"/>
    </row>
    <row r="443">
      <c r="B443" s="41"/>
      <c r="C443" s="41"/>
    </row>
    <row r="444">
      <c r="B444" s="41"/>
      <c r="C444" s="41"/>
    </row>
    <row r="445">
      <c r="B445" s="41"/>
      <c r="C445" s="41"/>
    </row>
    <row r="446">
      <c r="B446" s="41"/>
      <c r="C446" s="41"/>
    </row>
    <row r="447">
      <c r="B447" s="41"/>
      <c r="C447" s="41"/>
    </row>
    <row r="448">
      <c r="B448" s="41"/>
      <c r="C448" s="41"/>
    </row>
    <row r="449">
      <c r="B449" s="41"/>
      <c r="C449" s="41"/>
    </row>
    <row r="450">
      <c r="B450" s="41"/>
      <c r="C450" s="41"/>
    </row>
    <row r="451">
      <c r="B451" s="41"/>
      <c r="C451" s="41"/>
    </row>
    <row r="452">
      <c r="B452" s="41"/>
      <c r="C452" s="41"/>
    </row>
    <row r="453">
      <c r="B453" s="41"/>
      <c r="C453" s="41"/>
    </row>
    <row r="454">
      <c r="B454" s="41"/>
      <c r="C454" s="41"/>
    </row>
    <row r="455">
      <c r="B455" s="41"/>
      <c r="C455" s="41"/>
    </row>
    <row r="456">
      <c r="B456" s="41"/>
      <c r="C456" s="41"/>
    </row>
    <row r="457">
      <c r="B457" s="41"/>
      <c r="C457" s="41"/>
    </row>
    <row r="458">
      <c r="B458" s="41"/>
      <c r="C458" s="41"/>
    </row>
    <row r="459">
      <c r="B459" s="41"/>
      <c r="C459" s="41"/>
    </row>
    <row r="460">
      <c r="B460" s="41"/>
      <c r="C460" s="41"/>
    </row>
    <row r="461">
      <c r="B461" s="41"/>
      <c r="C461" s="41"/>
    </row>
    <row r="462">
      <c r="B462" s="41"/>
      <c r="C462" s="41"/>
    </row>
    <row r="463">
      <c r="B463" s="41"/>
      <c r="C463" s="41"/>
    </row>
    <row r="464">
      <c r="B464" s="41"/>
      <c r="C464" s="41"/>
    </row>
    <row r="465">
      <c r="B465" s="41"/>
      <c r="C465" s="41"/>
    </row>
    <row r="466">
      <c r="B466" s="41"/>
      <c r="C466" s="41"/>
    </row>
    <row r="467">
      <c r="B467" s="41"/>
      <c r="C467" s="41"/>
    </row>
    <row r="468">
      <c r="B468" s="41"/>
      <c r="C468" s="41"/>
    </row>
    <row r="469">
      <c r="B469" s="41"/>
      <c r="C469" s="41"/>
    </row>
    <row r="470">
      <c r="B470" s="41"/>
      <c r="C470" s="41"/>
    </row>
    <row r="471">
      <c r="B471" s="41"/>
      <c r="C471" s="41"/>
    </row>
    <row r="472">
      <c r="B472" s="41"/>
      <c r="C472" s="41"/>
    </row>
    <row r="473">
      <c r="B473" s="41"/>
      <c r="C473" s="41"/>
    </row>
    <row r="474">
      <c r="B474" s="41"/>
      <c r="C474" s="41"/>
    </row>
    <row r="475">
      <c r="B475" s="41"/>
      <c r="C475" s="41"/>
    </row>
    <row r="476">
      <c r="B476" s="41"/>
      <c r="C476" s="41"/>
    </row>
    <row r="477">
      <c r="B477" s="41"/>
      <c r="C477" s="41"/>
    </row>
    <row r="478">
      <c r="B478" s="41"/>
      <c r="C478" s="41"/>
    </row>
    <row r="479">
      <c r="B479" s="41"/>
      <c r="C479" s="41"/>
    </row>
    <row r="480">
      <c r="B480" s="41"/>
      <c r="C480" s="41"/>
    </row>
    <row r="481">
      <c r="B481" s="41"/>
      <c r="C481" s="41"/>
    </row>
    <row r="482">
      <c r="B482" s="41"/>
      <c r="C482" s="41"/>
    </row>
    <row r="483">
      <c r="B483" s="41"/>
      <c r="C483" s="41"/>
    </row>
    <row r="484">
      <c r="B484" s="41"/>
      <c r="C484" s="41"/>
    </row>
    <row r="485">
      <c r="B485" s="41"/>
      <c r="C485" s="41"/>
    </row>
    <row r="486">
      <c r="B486" s="41"/>
      <c r="C486" s="41"/>
    </row>
    <row r="487">
      <c r="B487" s="41"/>
      <c r="C487" s="41"/>
    </row>
    <row r="488">
      <c r="B488" s="41"/>
      <c r="C488" s="41"/>
    </row>
    <row r="489">
      <c r="B489" s="41"/>
      <c r="C489" s="41"/>
    </row>
    <row r="490">
      <c r="B490" s="41"/>
      <c r="C490" s="41"/>
    </row>
    <row r="491">
      <c r="B491" s="41"/>
      <c r="C491" s="41"/>
    </row>
    <row r="492">
      <c r="B492" s="41"/>
      <c r="C492" s="41"/>
    </row>
    <row r="493">
      <c r="B493" s="41"/>
      <c r="C493" s="41"/>
    </row>
    <row r="494">
      <c r="B494" s="41"/>
      <c r="C494" s="41"/>
    </row>
    <row r="495">
      <c r="B495" s="41"/>
      <c r="C495" s="41"/>
    </row>
    <row r="496">
      <c r="B496" s="41"/>
      <c r="C496" s="41"/>
    </row>
    <row r="497">
      <c r="B497" s="41"/>
      <c r="C497" s="41"/>
    </row>
    <row r="498">
      <c r="B498" s="41"/>
      <c r="C498" s="41"/>
    </row>
    <row r="499">
      <c r="B499" s="41"/>
      <c r="C499" s="41"/>
    </row>
    <row r="500">
      <c r="B500" s="41"/>
      <c r="C500" s="41"/>
    </row>
    <row r="501">
      <c r="B501" s="41"/>
      <c r="C501" s="41"/>
    </row>
    <row r="502">
      <c r="B502" s="41"/>
      <c r="C502" s="41"/>
    </row>
    <row r="503">
      <c r="B503" s="41"/>
      <c r="C503" s="41"/>
    </row>
    <row r="504">
      <c r="B504" s="41"/>
      <c r="C504" s="41"/>
    </row>
    <row r="505">
      <c r="B505" s="41"/>
      <c r="C505" s="41"/>
    </row>
    <row r="506">
      <c r="B506" s="41"/>
      <c r="C506" s="41"/>
    </row>
    <row r="507">
      <c r="B507" s="41"/>
      <c r="C507" s="41"/>
    </row>
    <row r="508">
      <c r="B508" s="41"/>
      <c r="C508" s="41"/>
    </row>
    <row r="509">
      <c r="B509" s="41"/>
      <c r="C509" s="41"/>
    </row>
    <row r="510">
      <c r="B510" s="41"/>
      <c r="C510" s="41"/>
    </row>
    <row r="511">
      <c r="B511" s="41"/>
      <c r="C511" s="41"/>
    </row>
    <row r="512">
      <c r="B512" s="41"/>
      <c r="C512" s="41"/>
    </row>
    <row r="513">
      <c r="B513" s="41"/>
      <c r="C513" s="41"/>
    </row>
    <row r="514">
      <c r="B514" s="41"/>
      <c r="C514" s="41"/>
    </row>
    <row r="515">
      <c r="B515" s="41"/>
      <c r="C515" s="41"/>
    </row>
    <row r="516">
      <c r="B516" s="41"/>
      <c r="C516" s="41"/>
    </row>
    <row r="517">
      <c r="B517" s="41"/>
      <c r="C517" s="41"/>
    </row>
    <row r="518">
      <c r="B518" s="41"/>
      <c r="C518" s="41"/>
    </row>
    <row r="519">
      <c r="B519" s="41"/>
      <c r="C519" s="41"/>
    </row>
    <row r="520">
      <c r="B520" s="41"/>
      <c r="C520" s="41"/>
    </row>
    <row r="521">
      <c r="B521" s="41"/>
      <c r="C521" s="41"/>
    </row>
    <row r="522">
      <c r="B522" s="41"/>
      <c r="C522" s="41"/>
    </row>
    <row r="523">
      <c r="B523" s="41"/>
      <c r="C523" s="41"/>
    </row>
    <row r="524">
      <c r="B524" s="41"/>
      <c r="C524" s="41"/>
    </row>
    <row r="525">
      <c r="B525" s="41"/>
      <c r="C525" s="41"/>
    </row>
    <row r="526">
      <c r="B526" s="41"/>
      <c r="C526" s="41"/>
    </row>
    <row r="527">
      <c r="B527" s="41"/>
      <c r="C527" s="41"/>
    </row>
    <row r="528">
      <c r="B528" s="41"/>
      <c r="C528" s="41"/>
    </row>
    <row r="529">
      <c r="B529" s="41"/>
      <c r="C529" s="41"/>
    </row>
    <row r="530">
      <c r="B530" s="41"/>
      <c r="C530" s="41"/>
    </row>
    <row r="531">
      <c r="B531" s="41"/>
      <c r="C531" s="41"/>
    </row>
    <row r="532">
      <c r="B532" s="41"/>
      <c r="C532" s="41"/>
    </row>
    <row r="533">
      <c r="B533" s="41"/>
      <c r="C533" s="41"/>
    </row>
    <row r="534">
      <c r="B534" s="41"/>
      <c r="C534" s="41"/>
    </row>
    <row r="535">
      <c r="B535" s="41"/>
      <c r="C535" s="41"/>
    </row>
    <row r="536">
      <c r="B536" s="41"/>
      <c r="C536" s="41"/>
    </row>
    <row r="537">
      <c r="B537" s="41"/>
      <c r="C537" s="41"/>
    </row>
    <row r="538">
      <c r="B538" s="41"/>
      <c r="C538" s="41"/>
    </row>
    <row r="539">
      <c r="B539" s="41"/>
      <c r="C539" s="41"/>
    </row>
    <row r="540">
      <c r="B540" s="41"/>
      <c r="C540" s="41"/>
    </row>
    <row r="541">
      <c r="B541" s="41"/>
      <c r="C541" s="41"/>
    </row>
    <row r="542">
      <c r="B542" s="41"/>
      <c r="C542" s="41"/>
    </row>
    <row r="543">
      <c r="B543" s="41"/>
      <c r="C543" s="41"/>
    </row>
    <row r="544">
      <c r="B544" s="41"/>
      <c r="C544" s="41"/>
    </row>
    <row r="545">
      <c r="B545" s="41"/>
      <c r="C545" s="41"/>
    </row>
    <row r="546">
      <c r="B546" s="41"/>
      <c r="C546" s="41"/>
    </row>
    <row r="547">
      <c r="B547" s="41"/>
      <c r="C547" s="41"/>
    </row>
    <row r="548">
      <c r="B548" s="41"/>
      <c r="C548" s="41"/>
    </row>
    <row r="549">
      <c r="B549" s="41"/>
      <c r="C549" s="41"/>
    </row>
    <row r="550">
      <c r="B550" s="41"/>
      <c r="C550" s="41"/>
    </row>
    <row r="551">
      <c r="B551" s="41"/>
      <c r="C551" s="41"/>
    </row>
    <row r="552">
      <c r="B552" s="41"/>
      <c r="C552" s="41"/>
    </row>
    <row r="553">
      <c r="B553" s="41"/>
      <c r="C553" s="41"/>
    </row>
    <row r="554">
      <c r="B554" s="41"/>
      <c r="C554" s="41"/>
    </row>
    <row r="555">
      <c r="B555" s="41"/>
      <c r="C555" s="41"/>
    </row>
    <row r="556">
      <c r="B556" s="41"/>
      <c r="C556" s="41"/>
    </row>
    <row r="557">
      <c r="B557" s="41"/>
      <c r="C557" s="41"/>
    </row>
    <row r="558">
      <c r="B558" s="41"/>
      <c r="C558" s="41"/>
    </row>
    <row r="559">
      <c r="B559" s="41"/>
      <c r="C559" s="41"/>
    </row>
    <row r="560">
      <c r="B560" s="41"/>
      <c r="C560" s="41"/>
    </row>
    <row r="561">
      <c r="B561" s="41"/>
      <c r="C561" s="41"/>
    </row>
    <row r="562">
      <c r="B562" s="41"/>
      <c r="C562" s="41"/>
    </row>
    <row r="563">
      <c r="B563" s="41"/>
      <c r="C563" s="41"/>
    </row>
    <row r="564">
      <c r="B564" s="41"/>
      <c r="C564" s="41"/>
    </row>
    <row r="565">
      <c r="B565" s="41"/>
      <c r="C565" s="41"/>
    </row>
    <row r="566">
      <c r="B566" s="41"/>
      <c r="C566" s="41"/>
    </row>
    <row r="567">
      <c r="B567" s="41"/>
      <c r="C567" s="41"/>
    </row>
    <row r="568">
      <c r="B568" s="41"/>
      <c r="C568" s="41"/>
    </row>
    <row r="569">
      <c r="B569" s="41"/>
      <c r="C569" s="41"/>
    </row>
    <row r="570">
      <c r="B570" s="41"/>
      <c r="C570" s="41"/>
    </row>
    <row r="571">
      <c r="B571" s="41"/>
      <c r="C571" s="41"/>
    </row>
    <row r="572">
      <c r="B572" s="41"/>
      <c r="C572" s="41"/>
    </row>
    <row r="573">
      <c r="B573" s="41"/>
      <c r="C573" s="41"/>
    </row>
    <row r="574">
      <c r="B574" s="41"/>
      <c r="C574" s="41"/>
    </row>
    <row r="575">
      <c r="B575" s="41"/>
      <c r="C575" s="41"/>
    </row>
    <row r="576">
      <c r="B576" s="41"/>
      <c r="C576" s="41"/>
    </row>
    <row r="577">
      <c r="B577" s="41"/>
      <c r="C577" s="41"/>
    </row>
    <row r="578">
      <c r="B578" s="41"/>
      <c r="C578" s="41"/>
    </row>
    <row r="579">
      <c r="B579" s="41"/>
      <c r="C579" s="41"/>
    </row>
    <row r="580">
      <c r="B580" s="41"/>
      <c r="C580" s="41"/>
    </row>
    <row r="581">
      <c r="B581" s="41"/>
      <c r="C581" s="41"/>
    </row>
    <row r="582">
      <c r="B582" s="41"/>
      <c r="C582" s="41"/>
    </row>
    <row r="583">
      <c r="B583" s="41"/>
      <c r="C583" s="41"/>
    </row>
    <row r="584">
      <c r="B584" s="41"/>
      <c r="C584" s="41"/>
    </row>
    <row r="585">
      <c r="B585" s="41"/>
      <c r="C585" s="41"/>
    </row>
    <row r="586">
      <c r="B586" s="41"/>
      <c r="C586" s="41"/>
    </row>
    <row r="587">
      <c r="B587" s="41"/>
      <c r="C587" s="41"/>
    </row>
    <row r="588">
      <c r="B588" s="41"/>
      <c r="C588" s="41"/>
    </row>
    <row r="589">
      <c r="B589" s="41"/>
      <c r="C589" s="41"/>
    </row>
    <row r="590">
      <c r="B590" s="41"/>
      <c r="C590" s="41"/>
    </row>
    <row r="591">
      <c r="B591" s="41"/>
      <c r="C591" s="41"/>
    </row>
    <row r="592">
      <c r="B592" s="41"/>
      <c r="C592" s="41"/>
    </row>
    <row r="593">
      <c r="B593" s="41"/>
      <c r="C593" s="41"/>
    </row>
    <row r="594">
      <c r="B594" s="41"/>
      <c r="C594" s="41"/>
    </row>
    <row r="595">
      <c r="B595" s="41"/>
      <c r="C595" s="41"/>
    </row>
    <row r="596">
      <c r="B596" s="41"/>
      <c r="C596" s="41"/>
    </row>
    <row r="597">
      <c r="B597" s="41"/>
      <c r="C597" s="41"/>
    </row>
    <row r="598">
      <c r="B598" s="41"/>
      <c r="C598" s="41"/>
    </row>
    <row r="599">
      <c r="B599" s="41"/>
      <c r="C599" s="41"/>
    </row>
    <row r="600">
      <c r="B600" s="41"/>
      <c r="C600" s="41"/>
    </row>
    <row r="601">
      <c r="B601" s="41"/>
      <c r="C601" s="41"/>
    </row>
    <row r="602">
      <c r="B602" s="41"/>
      <c r="C602" s="41"/>
    </row>
    <row r="603">
      <c r="B603" s="41"/>
      <c r="C603" s="41"/>
    </row>
    <row r="604">
      <c r="B604" s="41"/>
      <c r="C604" s="41"/>
    </row>
    <row r="605">
      <c r="B605" s="41"/>
      <c r="C605" s="41"/>
    </row>
    <row r="606">
      <c r="B606" s="41"/>
      <c r="C606" s="41"/>
    </row>
    <row r="607">
      <c r="B607" s="41"/>
      <c r="C607" s="41"/>
    </row>
    <row r="608">
      <c r="B608" s="41"/>
      <c r="C608" s="41"/>
    </row>
    <row r="609">
      <c r="B609" s="41"/>
      <c r="C609" s="41"/>
    </row>
    <row r="610">
      <c r="B610" s="41"/>
      <c r="C610" s="41"/>
    </row>
    <row r="611">
      <c r="B611" s="41"/>
      <c r="C611" s="41"/>
    </row>
    <row r="612">
      <c r="B612" s="41"/>
      <c r="C612" s="41"/>
    </row>
    <row r="613">
      <c r="B613" s="41"/>
      <c r="C613" s="41"/>
    </row>
    <row r="614">
      <c r="B614" s="41"/>
      <c r="C614" s="41"/>
    </row>
    <row r="615">
      <c r="B615" s="41"/>
      <c r="C615" s="41"/>
    </row>
    <row r="616">
      <c r="B616" s="41"/>
      <c r="C616" s="41"/>
    </row>
    <row r="617">
      <c r="B617" s="41"/>
      <c r="C617" s="41"/>
    </row>
    <row r="618">
      <c r="B618" s="41"/>
      <c r="C618" s="41"/>
    </row>
    <row r="619">
      <c r="B619" s="41"/>
      <c r="C619" s="41"/>
    </row>
    <row r="620">
      <c r="B620" s="41"/>
      <c r="C620" s="41"/>
    </row>
    <row r="621">
      <c r="B621" s="41"/>
      <c r="C621" s="41"/>
    </row>
    <row r="622">
      <c r="B622" s="41"/>
      <c r="C622" s="41"/>
    </row>
    <row r="623">
      <c r="B623" s="41"/>
      <c r="C623" s="41"/>
    </row>
    <row r="624">
      <c r="B624" s="41"/>
      <c r="C624" s="41"/>
    </row>
    <row r="625">
      <c r="B625" s="41"/>
      <c r="C625" s="41"/>
    </row>
    <row r="626">
      <c r="B626" s="41"/>
      <c r="C626" s="41"/>
    </row>
    <row r="627">
      <c r="B627" s="41"/>
      <c r="C627" s="41"/>
    </row>
    <row r="628">
      <c r="B628" s="41"/>
      <c r="C628" s="41"/>
    </row>
    <row r="629">
      <c r="B629" s="41"/>
      <c r="C629" s="41"/>
    </row>
    <row r="630">
      <c r="B630" s="41"/>
      <c r="C630" s="41"/>
    </row>
    <row r="631">
      <c r="B631" s="41"/>
      <c r="C631" s="41"/>
    </row>
    <row r="632">
      <c r="B632" s="41"/>
      <c r="C632" s="41"/>
    </row>
    <row r="633">
      <c r="B633" s="41"/>
      <c r="C633" s="41"/>
    </row>
    <row r="634">
      <c r="B634" s="41"/>
      <c r="C634" s="41"/>
    </row>
    <row r="635">
      <c r="B635" s="41"/>
      <c r="C635" s="41"/>
    </row>
    <row r="636">
      <c r="B636" s="41"/>
      <c r="C636" s="41"/>
    </row>
    <row r="637">
      <c r="B637" s="41"/>
      <c r="C637" s="41"/>
    </row>
    <row r="638">
      <c r="B638" s="41"/>
      <c r="C638" s="41"/>
    </row>
    <row r="639">
      <c r="B639" s="41"/>
      <c r="C639" s="41"/>
    </row>
    <row r="640">
      <c r="B640" s="41"/>
      <c r="C640" s="41"/>
    </row>
    <row r="641">
      <c r="B641" s="41"/>
      <c r="C641" s="41"/>
    </row>
    <row r="642">
      <c r="B642" s="41"/>
      <c r="C642" s="41"/>
    </row>
    <row r="643">
      <c r="B643" s="41"/>
      <c r="C643" s="41"/>
    </row>
    <row r="644">
      <c r="B644" s="41"/>
      <c r="C644" s="41"/>
    </row>
    <row r="645">
      <c r="B645" s="41"/>
      <c r="C645" s="41"/>
    </row>
    <row r="646">
      <c r="B646" s="41"/>
      <c r="C646" s="41"/>
    </row>
    <row r="647">
      <c r="B647" s="41"/>
      <c r="C647" s="41"/>
    </row>
    <row r="648">
      <c r="B648" s="41"/>
      <c r="C648" s="41"/>
    </row>
    <row r="649">
      <c r="B649" s="41"/>
      <c r="C649" s="41"/>
    </row>
    <row r="650">
      <c r="B650" s="41"/>
      <c r="C650" s="41"/>
    </row>
    <row r="651">
      <c r="B651" s="41"/>
      <c r="C651" s="41"/>
    </row>
    <row r="652">
      <c r="B652" s="41"/>
      <c r="C652" s="41"/>
    </row>
    <row r="653">
      <c r="B653" s="41"/>
      <c r="C653" s="41"/>
    </row>
    <row r="654">
      <c r="B654" s="41"/>
      <c r="C654" s="41"/>
    </row>
    <row r="655">
      <c r="B655" s="41"/>
      <c r="C655" s="41"/>
    </row>
    <row r="656">
      <c r="B656" s="41"/>
      <c r="C656" s="41"/>
    </row>
    <row r="657">
      <c r="B657" s="41"/>
      <c r="C657" s="41"/>
    </row>
    <row r="658">
      <c r="B658" s="41"/>
      <c r="C658" s="41"/>
    </row>
    <row r="659">
      <c r="B659" s="41"/>
      <c r="C659" s="41"/>
    </row>
    <row r="660">
      <c r="B660" s="41"/>
      <c r="C660" s="41"/>
    </row>
    <row r="661">
      <c r="B661" s="41"/>
      <c r="C661" s="41"/>
    </row>
    <row r="662">
      <c r="B662" s="41"/>
      <c r="C662" s="41"/>
    </row>
    <row r="663">
      <c r="B663" s="41"/>
      <c r="C663" s="41"/>
    </row>
    <row r="664">
      <c r="B664" s="41"/>
      <c r="C664" s="41"/>
    </row>
    <row r="665">
      <c r="B665" s="41"/>
      <c r="C665" s="41"/>
    </row>
    <row r="666">
      <c r="B666" s="41"/>
      <c r="C666" s="41"/>
    </row>
    <row r="667">
      <c r="B667" s="41"/>
      <c r="C667" s="41"/>
    </row>
    <row r="668">
      <c r="B668" s="41"/>
      <c r="C668" s="41"/>
    </row>
    <row r="669">
      <c r="B669" s="41"/>
      <c r="C669" s="41"/>
    </row>
    <row r="670">
      <c r="B670" s="41"/>
      <c r="C670" s="41"/>
    </row>
    <row r="671">
      <c r="B671" s="41"/>
      <c r="C671" s="41"/>
    </row>
    <row r="672">
      <c r="B672" s="41"/>
      <c r="C672" s="41"/>
    </row>
    <row r="673">
      <c r="B673" s="41"/>
      <c r="C673" s="41"/>
    </row>
    <row r="674">
      <c r="B674" s="41"/>
      <c r="C674" s="41"/>
    </row>
    <row r="675">
      <c r="B675" s="41"/>
      <c r="C675" s="41"/>
    </row>
    <row r="676">
      <c r="B676" s="41"/>
      <c r="C676" s="41"/>
    </row>
    <row r="677">
      <c r="B677" s="41"/>
      <c r="C677" s="41"/>
    </row>
    <row r="678">
      <c r="B678" s="41"/>
      <c r="C678" s="41"/>
    </row>
    <row r="679">
      <c r="B679" s="41"/>
      <c r="C679" s="41"/>
    </row>
    <row r="680">
      <c r="B680" s="41"/>
      <c r="C680" s="41"/>
    </row>
    <row r="681">
      <c r="B681" s="41"/>
      <c r="C681" s="41"/>
    </row>
    <row r="682">
      <c r="B682" s="41"/>
      <c r="C682" s="41"/>
    </row>
    <row r="683">
      <c r="B683" s="41"/>
      <c r="C683" s="41"/>
    </row>
    <row r="684">
      <c r="B684" s="41"/>
      <c r="C684" s="41"/>
    </row>
    <row r="685">
      <c r="B685" s="41"/>
      <c r="C685" s="41"/>
    </row>
    <row r="686">
      <c r="B686" s="41"/>
      <c r="C686" s="41"/>
    </row>
    <row r="687">
      <c r="B687" s="41"/>
      <c r="C687" s="41"/>
    </row>
    <row r="688">
      <c r="B688" s="41"/>
      <c r="C688" s="41"/>
    </row>
    <row r="689">
      <c r="B689" s="41"/>
      <c r="C689" s="41"/>
    </row>
    <row r="690">
      <c r="B690" s="41"/>
      <c r="C690" s="41"/>
    </row>
    <row r="691">
      <c r="B691" s="41"/>
      <c r="C691" s="41"/>
    </row>
    <row r="692">
      <c r="B692" s="41"/>
      <c r="C692" s="41"/>
    </row>
    <row r="693">
      <c r="B693" s="41"/>
      <c r="C693" s="41"/>
    </row>
    <row r="694">
      <c r="B694" s="41"/>
      <c r="C694" s="41"/>
    </row>
    <row r="695">
      <c r="B695" s="41"/>
      <c r="C695" s="41"/>
    </row>
    <row r="696">
      <c r="B696" s="41"/>
      <c r="C696" s="41"/>
    </row>
    <row r="697">
      <c r="B697" s="41"/>
      <c r="C697" s="41"/>
    </row>
    <row r="698">
      <c r="B698" s="41"/>
      <c r="C698" s="41"/>
    </row>
    <row r="699">
      <c r="B699" s="41"/>
      <c r="C699" s="41"/>
    </row>
    <row r="700">
      <c r="B700" s="41"/>
      <c r="C700" s="41"/>
    </row>
    <row r="701">
      <c r="B701" s="41"/>
      <c r="C701" s="41"/>
    </row>
    <row r="702">
      <c r="B702" s="41"/>
      <c r="C702" s="41"/>
    </row>
    <row r="703">
      <c r="B703" s="41"/>
      <c r="C703" s="41"/>
    </row>
    <row r="704">
      <c r="B704" s="41"/>
      <c r="C704" s="41"/>
    </row>
    <row r="705">
      <c r="B705" s="41"/>
      <c r="C705" s="41"/>
    </row>
    <row r="706">
      <c r="B706" s="41"/>
      <c r="C706" s="41"/>
    </row>
    <row r="707">
      <c r="B707" s="41"/>
      <c r="C707" s="41"/>
    </row>
    <row r="708">
      <c r="B708" s="41"/>
      <c r="C708" s="41"/>
    </row>
    <row r="709">
      <c r="B709" s="41"/>
      <c r="C709" s="41"/>
    </row>
    <row r="710">
      <c r="B710" s="41"/>
      <c r="C710" s="41"/>
    </row>
    <row r="711">
      <c r="B711" s="41"/>
      <c r="C711" s="41"/>
    </row>
    <row r="712">
      <c r="B712" s="41"/>
      <c r="C712" s="41"/>
    </row>
    <row r="713">
      <c r="B713" s="41"/>
      <c r="C713" s="41"/>
    </row>
    <row r="714">
      <c r="B714" s="41"/>
      <c r="C714" s="41"/>
    </row>
    <row r="715">
      <c r="B715" s="41"/>
      <c r="C715" s="41"/>
    </row>
    <row r="716">
      <c r="B716" s="41"/>
      <c r="C716" s="41"/>
    </row>
    <row r="717">
      <c r="B717" s="41"/>
      <c r="C717" s="41"/>
    </row>
    <row r="718">
      <c r="B718" s="41"/>
      <c r="C718" s="41"/>
    </row>
    <row r="719">
      <c r="B719" s="41"/>
      <c r="C719" s="41"/>
    </row>
    <row r="720">
      <c r="B720" s="41"/>
      <c r="C720" s="41"/>
    </row>
    <row r="721">
      <c r="B721" s="41"/>
      <c r="C721" s="41"/>
    </row>
    <row r="722">
      <c r="B722" s="41"/>
      <c r="C722" s="41"/>
    </row>
    <row r="723">
      <c r="B723" s="41"/>
      <c r="C723" s="41"/>
    </row>
    <row r="724">
      <c r="B724" s="41"/>
      <c r="C724" s="41"/>
    </row>
    <row r="725">
      <c r="B725" s="41"/>
      <c r="C725" s="41"/>
    </row>
    <row r="726">
      <c r="B726" s="41"/>
      <c r="C726" s="41"/>
    </row>
    <row r="727">
      <c r="B727" s="41"/>
      <c r="C727" s="41"/>
    </row>
    <row r="728">
      <c r="B728" s="41"/>
      <c r="C728" s="41"/>
    </row>
    <row r="729">
      <c r="B729" s="41"/>
      <c r="C729" s="41"/>
    </row>
    <row r="730">
      <c r="B730" s="41"/>
      <c r="C730" s="41"/>
    </row>
    <row r="731">
      <c r="B731" s="41"/>
      <c r="C731" s="41"/>
    </row>
    <row r="732">
      <c r="B732" s="41"/>
      <c r="C732" s="41"/>
    </row>
    <row r="733">
      <c r="B733" s="41"/>
      <c r="C733" s="41"/>
    </row>
    <row r="734">
      <c r="B734" s="41"/>
      <c r="C734" s="41"/>
    </row>
    <row r="735">
      <c r="B735" s="41"/>
      <c r="C735" s="41"/>
    </row>
    <row r="736">
      <c r="B736" s="41"/>
      <c r="C736" s="41"/>
    </row>
    <row r="737">
      <c r="B737" s="41"/>
      <c r="C737" s="41"/>
    </row>
    <row r="738">
      <c r="B738" s="41"/>
      <c r="C738" s="41"/>
    </row>
    <row r="739">
      <c r="B739" s="41"/>
      <c r="C739" s="41"/>
    </row>
    <row r="740">
      <c r="B740" s="41"/>
      <c r="C740" s="41"/>
    </row>
    <row r="741">
      <c r="B741" s="41"/>
      <c r="C741" s="41"/>
    </row>
    <row r="742">
      <c r="B742" s="41"/>
      <c r="C742" s="41"/>
    </row>
    <row r="743">
      <c r="B743" s="41"/>
      <c r="C743" s="41"/>
    </row>
    <row r="744">
      <c r="B744" s="41"/>
      <c r="C744" s="41"/>
    </row>
    <row r="745">
      <c r="B745" s="41"/>
      <c r="C745" s="41"/>
    </row>
    <row r="746">
      <c r="B746" s="41"/>
      <c r="C746" s="41"/>
    </row>
    <row r="747">
      <c r="B747" s="41"/>
      <c r="C747" s="41"/>
    </row>
    <row r="748">
      <c r="B748" s="41"/>
      <c r="C748" s="41"/>
    </row>
    <row r="749">
      <c r="B749" s="41"/>
      <c r="C749" s="41"/>
    </row>
    <row r="750">
      <c r="B750" s="41"/>
      <c r="C750" s="41"/>
    </row>
    <row r="751">
      <c r="B751" s="41"/>
      <c r="C751" s="41"/>
    </row>
    <row r="752">
      <c r="B752" s="41"/>
      <c r="C752" s="41"/>
    </row>
    <row r="753">
      <c r="B753" s="41"/>
      <c r="C753" s="41"/>
    </row>
    <row r="754">
      <c r="B754" s="41"/>
      <c r="C754" s="41"/>
    </row>
    <row r="755">
      <c r="B755" s="41"/>
      <c r="C755" s="41"/>
    </row>
    <row r="756">
      <c r="B756" s="41"/>
      <c r="C756" s="41"/>
    </row>
    <row r="757">
      <c r="B757" s="41"/>
      <c r="C757" s="41"/>
    </row>
    <row r="758">
      <c r="B758" s="41"/>
      <c r="C758" s="41"/>
    </row>
    <row r="759">
      <c r="B759" s="41"/>
      <c r="C759" s="41"/>
    </row>
    <row r="760">
      <c r="B760" s="41"/>
      <c r="C760" s="41"/>
    </row>
    <row r="761">
      <c r="B761" s="41"/>
      <c r="C761" s="41"/>
    </row>
    <row r="762">
      <c r="B762" s="41"/>
      <c r="C762" s="41"/>
    </row>
    <row r="763">
      <c r="B763" s="41"/>
      <c r="C763" s="41"/>
    </row>
    <row r="764">
      <c r="B764" s="41"/>
      <c r="C764" s="41"/>
    </row>
    <row r="765">
      <c r="B765" s="41"/>
      <c r="C765" s="41"/>
    </row>
    <row r="766">
      <c r="B766" s="41"/>
      <c r="C766" s="41"/>
    </row>
    <row r="767">
      <c r="B767" s="41"/>
      <c r="C767" s="41"/>
    </row>
    <row r="768">
      <c r="B768" s="41"/>
      <c r="C768" s="41"/>
    </row>
    <row r="769">
      <c r="B769" s="41"/>
      <c r="C769" s="41"/>
    </row>
    <row r="770">
      <c r="B770" s="41"/>
      <c r="C770" s="41"/>
    </row>
    <row r="771">
      <c r="B771" s="41"/>
      <c r="C771" s="41"/>
    </row>
    <row r="772">
      <c r="B772" s="41"/>
      <c r="C772" s="41"/>
    </row>
    <row r="773">
      <c r="B773" s="41"/>
      <c r="C773" s="41"/>
    </row>
    <row r="774">
      <c r="B774" s="41"/>
      <c r="C774" s="41"/>
    </row>
    <row r="775">
      <c r="B775" s="41"/>
      <c r="C775" s="41"/>
    </row>
    <row r="776">
      <c r="B776" s="41"/>
      <c r="C776" s="41"/>
    </row>
    <row r="777">
      <c r="B777" s="41"/>
      <c r="C777" s="41"/>
    </row>
    <row r="778">
      <c r="B778" s="41"/>
      <c r="C778" s="41"/>
    </row>
    <row r="779">
      <c r="B779" s="41"/>
      <c r="C779" s="41"/>
    </row>
    <row r="780">
      <c r="B780" s="41"/>
      <c r="C780" s="41"/>
    </row>
    <row r="781">
      <c r="B781" s="41"/>
      <c r="C781" s="41"/>
    </row>
    <row r="782">
      <c r="B782" s="41"/>
      <c r="C782" s="41"/>
    </row>
    <row r="783">
      <c r="B783" s="41"/>
      <c r="C783" s="41"/>
    </row>
    <row r="784">
      <c r="B784" s="41"/>
      <c r="C784" s="41"/>
    </row>
    <row r="785">
      <c r="B785" s="41"/>
      <c r="C785" s="41"/>
    </row>
    <row r="786">
      <c r="B786" s="41"/>
      <c r="C786" s="41"/>
    </row>
    <row r="787">
      <c r="B787" s="41"/>
      <c r="C787" s="41"/>
    </row>
    <row r="788">
      <c r="B788" s="41"/>
      <c r="C788" s="41"/>
    </row>
    <row r="789">
      <c r="B789" s="41"/>
      <c r="C789" s="41"/>
    </row>
    <row r="790">
      <c r="B790" s="41"/>
      <c r="C790" s="41"/>
    </row>
    <row r="791">
      <c r="B791" s="41"/>
      <c r="C791" s="41"/>
    </row>
    <row r="792">
      <c r="B792" s="41"/>
      <c r="C792" s="41"/>
    </row>
    <row r="793">
      <c r="B793" s="41"/>
      <c r="C793" s="41"/>
    </row>
    <row r="794">
      <c r="B794" s="41"/>
      <c r="C794" s="41"/>
    </row>
    <row r="795">
      <c r="B795" s="41"/>
      <c r="C795" s="41"/>
    </row>
    <row r="796">
      <c r="B796" s="41"/>
      <c r="C796" s="41"/>
    </row>
    <row r="797">
      <c r="B797" s="41"/>
      <c r="C797" s="41"/>
    </row>
    <row r="798">
      <c r="B798" s="41"/>
      <c r="C798" s="41"/>
    </row>
    <row r="799">
      <c r="B799" s="41"/>
      <c r="C799" s="41"/>
    </row>
    <row r="800">
      <c r="B800" s="41"/>
      <c r="C800" s="41"/>
    </row>
    <row r="801">
      <c r="B801" s="41"/>
      <c r="C801" s="41"/>
    </row>
    <row r="802">
      <c r="B802" s="41"/>
      <c r="C802" s="41"/>
    </row>
    <row r="803">
      <c r="B803" s="41"/>
      <c r="C803" s="41"/>
    </row>
    <row r="804">
      <c r="B804" s="41"/>
      <c r="C804" s="41"/>
    </row>
    <row r="805">
      <c r="B805" s="41"/>
      <c r="C805" s="41"/>
    </row>
    <row r="806">
      <c r="B806" s="41"/>
      <c r="C806" s="41"/>
    </row>
    <row r="807">
      <c r="B807" s="41"/>
      <c r="C807" s="41"/>
    </row>
    <row r="808">
      <c r="B808" s="41"/>
      <c r="C808" s="41"/>
    </row>
    <row r="809">
      <c r="B809" s="41"/>
      <c r="C809" s="41"/>
    </row>
    <row r="810">
      <c r="B810" s="41"/>
      <c r="C810" s="41"/>
    </row>
    <row r="811">
      <c r="B811" s="41"/>
      <c r="C811" s="41"/>
    </row>
    <row r="812">
      <c r="B812" s="41"/>
      <c r="C812" s="41"/>
    </row>
    <row r="813">
      <c r="B813" s="41"/>
      <c r="C813" s="41"/>
    </row>
    <row r="814">
      <c r="B814" s="41"/>
      <c r="C814" s="41"/>
    </row>
    <row r="815">
      <c r="B815" s="41"/>
      <c r="C815" s="41"/>
    </row>
    <row r="816">
      <c r="B816" s="41"/>
      <c r="C816" s="41"/>
    </row>
    <row r="817">
      <c r="B817" s="41"/>
      <c r="C817" s="41"/>
    </row>
    <row r="818">
      <c r="B818" s="41"/>
      <c r="C818" s="41"/>
    </row>
    <row r="819">
      <c r="B819" s="41"/>
      <c r="C819" s="41"/>
    </row>
    <row r="820">
      <c r="B820" s="41"/>
      <c r="C820" s="41"/>
    </row>
    <row r="821">
      <c r="B821" s="41"/>
      <c r="C821" s="41"/>
    </row>
    <row r="822">
      <c r="B822" s="41"/>
      <c r="C822" s="41"/>
    </row>
    <row r="823">
      <c r="B823" s="41"/>
      <c r="C823" s="41"/>
    </row>
    <row r="824">
      <c r="B824" s="41"/>
      <c r="C824" s="41"/>
    </row>
    <row r="825">
      <c r="B825" s="41"/>
      <c r="C825" s="41"/>
    </row>
    <row r="826">
      <c r="B826" s="41"/>
      <c r="C826" s="41"/>
    </row>
    <row r="827">
      <c r="B827" s="41"/>
      <c r="C827" s="41"/>
    </row>
    <row r="828">
      <c r="B828" s="41"/>
      <c r="C828" s="41"/>
    </row>
    <row r="829">
      <c r="B829" s="41"/>
      <c r="C829" s="41"/>
    </row>
    <row r="830">
      <c r="B830" s="41"/>
      <c r="C830" s="41"/>
    </row>
    <row r="831">
      <c r="B831" s="41"/>
      <c r="C831" s="41"/>
    </row>
    <row r="832">
      <c r="B832" s="41"/>
      <c r="C832" s="41"/>
    </row>
    <row r="833">
      <c r="B833" s="41"/>
      <c r="C833" s="41"/>
    </row>
    <row r="834">
      <c r="B834" s="41"/>
      <c r="C834" s="41"/>
    </row>
    <row r="835">
      <c r="B835" s="41"/>
      <c r="C835" s="41"/>
    </row>
    <row r="836">
      <c r="B836" s="41"/>
      <c r="C836" s="41"/>
    </row>
    <row r="837">
      <c r="B837" s="41"/>
      <c r="C837" s="41"/>
    </row>
    <row r="838">
      <c r="B838" s="41"/>
      <c r="C838" s="41"/>
    </row>
    <row r="839">
      <c r="B839" s="41"/>
      <c r="C839" s="41"/>
    </row>
    <row r="840">
      <c r="B840" s="41"/>
      <c r="C840" s="41"/>
    </row>
    <row r="841">
      <c r="B841" s="41"/>
      <c r="C841" s="41"/>
    </row>
    <row r="842">
      <c r="B842" s="41"/>
      <c r="C842" s="41"/>
    </row>
    <row r="843">
      <c r="B843" s="41"/>
      <c r="C843" s="41"/>
    </row>
    <row r="844">
      <c r="B844" s="41"/>
      <c r="C844" s="41"/>
    </row>
    <row r="845">
      <c r="B845" s="41"/>
      <c r="C845" s="41"/>
    </row>
    <row r="846">
      <c r="B846" s="41"/>
      <c r="C846" s="41"/>
    </row>
    <row r="847">
      <c r="B847" s="41"/>
      <c r="C847" s="41"/>
    </row>
    <row r="848">
      <c r="B848" s="41"/>
      <c r="C848" s="41"/>
    </row>
    <row r="849">
      <c r="B849" s="41"/>
      <c r="C849" s="41"/>
    </row>
    <row r="850">
      <c r="B850" s="41"/>
      <c r="C850" s="41"/>
    </row>
    <row r="851">
      <c r="B851" s="41"/>
      <c r="C851" s="41"/>
    </row>
    <row r="852">
      <c r="B852" s="41"/>
      <c r="C852" s="41"/>
    </row>
    <row r="853">
      <c r="B853" s="41"/>
      <c r="C853" s="41"/>
    </row>
    <row r="854">
      <c r="B854" s="41"/>
      <c r="C854" s="41"/>
    </row>
    <row r="855">
      <c r="B855" s="41"/>
      <c r="C855" s="41"/>
    </row>
    <row r="856">
      <c r="B856" s="41"/>
      <c r="C856" s="41"/>
    </row>
    <row r="857">
      <c r="B857" s="41"/>
      <c r="C857" s="41"/>
    </row>
    <row r="858">
      <c r="B858" s="41"/>
      <c r="C858" s="41"/>
    </row>
    <row r="859">
      <c r="B859" s="41"/>
      <c r="C859" s="41"/>
    </row>
    <row r="860">
      <c r="B860" s="41"/>
      <c r="C860" s="41"/>
    </row>
    <row r="861">
      <c r="B861" s="41"/>
      <c r="C861" s="41"/>
    </row>
    <row r="862">
      <c r="B862" s="41"/>
      <c r="C862" s="41"/>
    </row>
    <row r="863">
      <c r="B863" s="41"/>
      <c r="C863" s="41"/>
    </row>
    <row r="864">
      <c r="B864" s="41"/>
      <c r="C864" s="41"/>
    </row>
    <row r="865">
      <c r="B865" s="41"/>
      <c r="C865" s="41"/>
    </row>
    <row r="866">
      <c r="B866" s="41"/>
      <c r="C866" s="41"/>
    </row>
    <row r="867">
      <c r="B867" s="41"/>
      <c r="C867" s="41"/>
    </row>
    <row r="868">
      <c r="B868" s="41"/>
      <c r="C868" s="41"/>
    </row>
    <row r="869">
      <c r="B869" s="41"/>
      <c r="C869" s="41"/>
    </row>
    <row r="870">
      <c r="B870" s="41"/>
      <c r="C870" s="41"/>
    </row>
    <row r="871">
      <c r="B871" s="41"/>
      <c r="C871" s="41"/>
    </row>
    <row r="872">
      <c r="B872" s="41"/>
      <c r="C872" s="41"/>
    </row>
    <row r="873">
      <c r="B873" s="41"/>
      <c r="C873" s="41"/>
    </row>
    <row r="874">
      <c r="B874" s="41"/>
      <c r="C874" s="41"/>
    </row>
    <row r="875">
      <c r="B875" s="41"/>
      <c r="C875" s="41"/>
    </row>
    <row r="876">
      <c r="B876" s="41"/>
      <c r="C876" s="41"/>
    </row>
    <row r="877">
      <c r="B877" s="41"/>
      <c r="C877" s="41"/>
    </row>
    <row r="878">
      <c r="B878" s="41"/>
      <c r="C878" s="41"/>
    </row>
    <row r="879">
      <c r="B879" s="41"/>
      <c r="C879" s="41"/>
    </row>
    <row r="880">
      <c r="B880" s="41"/>
      <c r="C880" s="41"/>
    </row>
    <row r="881">
      <c r="B881" s="41"/>
      <c r="C881" s="41"/>
    </row>
    <row r="882">
      <c r="B882" s="41"/>
      <c r="C882" s="41"/>
    </row>
    <row r="883">
      <c r="B883" s="41"/>
      <c r="C883" s="41"/>
    </row>
    <row r="884">
      <c r="B884" s="41"/>
      <c r="C884" s="41"/>
    </row>
    <row r="885">
      <c r="B885" s="41"/>
      <c r="C885" s="41"/>
    </row>
    <row r="886">
      <c r="B886" s="41"/>
      <c r="C886" s="41"/>
    </row>
    <row r="887">
      <c r="B887" s="41"/>
      <c r="C887" s="41"/>
    </row>
    <row r="888">
      <c r="B888" s="41"/>
      <c r="C888" s="41"/>
    </row>
    <row r="889">
      <c r="B889" s="41"/>
      <c r="C889" s="41"/>
    </row>
    <row r="890">
      <c r="B890" s="41"/>
      <c r="C890" s="41"/>
    </row>
    <row r="891">
      <c r="B891" s="41"/>
      <c r="C891" s="41"/>
    </row>
    <row r="892">
      <c r="B892" s="41"/>
      <c r="C892" s="41"/>
    </row>
    <row r="893">
      <c r="B893" s="41"/>
      <c r="C893" s="41"/>
    </row>
    <row r="894">
      <c r="B894" s="41"/>
      <c r="C894" s="41"/>
    </row>
    <row r="895">
      <c r="B895" s="41"/>
      <c r="C895" s="41"/>
    </row>
    <row r="896">
      <c r="B896" s="41"/>
      <c r="C896" s="41"/>
    </row>
    <row r="897">
      <c r="B897" s="41"/>
      <c r="C897" s="41"/>
    </row>
    <row r="898">
      <c r="B898" s="41"/>
      <c r="C898" s="41"/>
    </row>
    <row r="899">
      <c r="B899" s="41"/>
      <c r="C899" s="41"/>
    </row>
    <row r="900">
      <c r="B900" s="41"/>
      <c r="C900" s="41"/>
    </row>
    <row r="901">
      <c r="B901" s="41"/>
      <c r="C901" s="41"/>
    </row>
    <row r="902">
      <c r="B902" s="41"/>
      <c r="C902" s="41"/>
    </row>
    <row r="903">
      <c r="B903" s="41"/>
      <c r="C903" s="41"/>
    </row>
    <row r="904">
      <c r="B904" s="41"/>
      <c r="C904" s="41"/>
    </row>
    <row r="905">
      <c r="B905" s="41"/>
      <c r="C905" s="41"/>
    </row>
    <row r="906">
      <c r="B906" s="41"/>
      <c r="C906" s="41"/>
    </row>
    <row r="907">
      <c r="B907" s="41"/>
      <c r="C907" s="41"/>
    </row>
    <row r="908">
      <c r="B908" s="41"/>
      <c r="C908" s="41"/>
    </row>
    <row r="909">
      <c r="B909" s="41"/>
      <c r="C909" s="41"/>
    </row>
    <row r="910">
      <c r="B910" s="41"/>
      <c r="C910" s="41"/>
    </row>
    <row r="911">
      <c r="B911" s="41"/>
      <c r="C911" s="41"/>
    </row>
    <row r="912">
      <c r="B912" s="41"/>
      <c r="C912" s="41"/>
    </row>
    <row r="913">
      <c r="B913" s="41"/>
      <c r="C913" s="41"/>
    </row>
    <row r="914">
      <c r="B914" s="41"/>
      <c r="C914" s="41"/>
    </row>
    <row r="915">
      <c r="B915" s="41"/>
      <c r="C915" s="41"/>
    </row>
    <row r="916">
      <c r="B916" s="41"/>
      <c r="C916" s="41"/>
    </row>
    <row r="917">
      <c r="B917" s="41"/>
      <c r="C917" s="41"/>
    </row>
    <row r="918">
      <c r="B918" s="41"/>
      <c r="C918" s="41"/>
    </row>
    <row r="919">
      <c r="B919" s="41"/>
      <c r="C919" s="41"/>
    </row>
    <row r="920">
      <c r="B920" s="41"/>
      <c r="C920" s="41"/>
    </row>
    <row r="921">
      <c r="B921" s="41"/>
      <c r="C921" s="41"/>
    </row>
    <row r="922">
      <c r="B922" s="41"/>
      <c r="C922" s="41"/>
    </row>
    <row r="923">
      <c r="B923" s="41"/>
      <c r="C923" s="41"/>
    </row>
    <row r="924">
      <c r="B924" s="41"/>
      <c r="C924" s="41"/>
    </row>
    <row r="925">
      <c r="B925" s="41"/>
      <c r="C925" s="41"/>
    </row>
    <row r="926">
      <c r="B926" s="41"/>
      <c r="C926" s="41"/>
    </row>
    <row r="927">
      <c r="B927" s="41"/>
      <c r="C927" s="41"/>
    </row>
    <row r="928">
      <c r="B928" s="41"/>
      <c r="C928" s="41"/>
    </row>
    <row r="929">
      <c r="B929" s="41"/>
      <c r="C929" s="41"/>
    </row>
    <row r="930">
      <c r="B930" s="41"/>
      <c r="C930" s="41"/>
    </row>
    <row r="931">
      <c r="B931" s="41"/>
      <c r="C931" s="41"/>
    </row>
    <row r="932">
      <c r="B932" s="41"/>
      <c r="C932" s="41"/>
    </row>
    <row r="933">
      <c r="B933" s="41"/>
      <c r="C933" s="41"/>
    </row>
    <row r="934">
      <c r="B934" s="41"/>
      <c r="C934" s="41"/>
    </row>
    <row r="935">
      <c r="B935" s="41"/>
      <c r="C935" s="41"/>
    </row>
    <row r="936">
      <c r="B936" s="41"/>
      <c r="C936" s="41"/>
    </row>
    <row r="937">
      <c r="B937" s="41"/>
      <c r="C937" s="41"/>
    </row>
    <row r="938">
      <c r="B938" s="41"/>
      <c r="C938" s="41"/>
    </row>
    <row r="939">
      <c r="B939" s="41"/>
      <c r="C939" s="41"/>
    </row>
    <row r="940">
      <c r="B940" s="41"/>
      <c r="C940" s="41"/>
    </row>
    <row r="941">
      <c r="B941" s="41"/>
      <c r="C941" s="41"/>
    </row>
    <row r="942">
      <c r="B942" s="41"/>
      <c r="C942" s="41"/>
    </row>
    <row r="943">
      <c r="B943" s="41"/>
      <c r="C943" s="41"/>
    </row>
    <row r="944">
      <c r="B944" s="41"/>
      <c r="C944" s="41"/>
    </row>
    <row r="945">
      <c r="B945" s="41"/>
      <c r="C945" s="41"/>
    </row>
    <row r="946">
      <c r="B946" s="41"/>
      <c r="C946" s="41"/>
    </row>
    <row r="947">
      <c r="B947" s="41"/>
      <c r="C947" s="41"/>
    </row>
    <row r="948">
      <c r="B948" s="41"/>
      <c r="C948" s="41"/>
    </row>
    <row r="949">
      <c r="B949" s="41"/>
      <c r="C949" s="41"/>
    </row>
    <row r="950">
      <c r="B950" s="41"/>
      <c r="C950" s="41"/>
    </row>
    <row r="951">
      <c r="B951" s="41"/>
      <c r="C951" s="41"/>
    </row>
    <row r="952">
      <c r="B952" s="41"/>
      <c r="C952" s="41"/>
    </row>
    <row r="953">
      <c r="B953" s="41"/>
      <c r="C953" s="41"/>
    </row>
    <row r="954">
      <c r="B954" s="41"/>
      <c r="C954" s="41"/>
    </row>
    <row r="955">
      <c r="B955" s="41"/>
      <c r="C955" s="41"/>
    </row>
    <row r="956">
      <c r="B956" s="41"/>
      <c r="C956" s="41"/>
    </row>
    <row r="957">
      <c r="B957" s="41"/>
      <c r="C957" s="41"/>
    </row>
    <row r="958">
      <c r="B958" s="41"/>
      <c r="C958" s="41"/>
    </row>
    <row r="959">
      <c r="B959" s="41"/>
      <c r="C959" s="41"/>
    </row>
    <row r="960">
      <c r="B960" s="41"/>
      <c r="C960" s="41"/>
    </row>
    <row r="961">
      <c r="B961" s="41"/>
      <c r="C961" s="41"/>
    </row>
    <row r="962">
      <c r="B962" s="41"/>
      <c r="C962" s="41"/>
    </row>
    <row r="963">
      <c r="B963" s="41"/>
      <c r="C963" s="41"/>
    </row>
    <row r="964">
      <c r="B964" s="41"/>
      <c r="C964" s="41"/>
    </row>
    <row r="965">
      <c r="B965" s="41"/>
      <c r="C965" s="41"/>
    </row>
    <row r="966">
      <c r="B966" s="41"/>
      <c r="C966" s="41"/>
    </row>
    <row r="967">
      <c r="B967" s="41"/>
      <c r="C967" s="41"/>
    </row>
    <row r="968">
      <c r="B968" s="41"/>
      <c r="C968" s="41"/>
    </row>
    <row r="969">
      <c r="B969" s="41"/>
      <c r="C969" s="41"/>
    </row>
    <row r="970">
      <c r="B970" s="41"/>
      <c r="C970" s="41"/>
    </row>
    <row r="971">
      <c r="B971" s="41"/>
      <c r="C971" s="41"/>
    </row>
    <row r="972">
      <c r="B972" s="41"/>
      <c r="C972" s="41"/>
    </row>
    <row r="973">
      <c r="B973" s="41"/>
      <c r="C973" s="41"/>
    </row>
    <row r="974">
      <c r="B974" s="41"/>
      <c r="C974" s="41"/>
    </row>
    <row r="975">
      <c r="B975" s="41"/>
      <c r="C975" s="41"/>
    </row>
    <row r="976">
      <c r="B976" s="41"/>
      <c r="C976" s="41"/>
    </row>
    <row r="977">
      <c r="B977" s="41"/>
      <c r="C977" s="41"/>
    </row>
    <row r="978">
      <c r="B978" s="41"/>
      <c r="C978" s="41"/>
    </row>
    <row r="979">
      <c r="B979" s="41"/>
      <c r="C979" s="41"/>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79</v>
      </c>
      <c r="C1" s="44"/>
      <c r="D1" s="45"/>
      <c r="E1" s="45"/>
      <c r="F1" s="46"/>
      <c r="G1" s="43" t="s">
        <v>80</v>
      </c>
      <c r="H1" s="47"/>
      <c r="I1" s="48"/>
      <c r="J1" s="48"/>
      <c r="K1" s="48"/>
      <c r="L1" s="48"/>
      <c r="M1" s="48"/>
      <c r="N1" s="49"/>
      <c r="O1" s="47"/>
      <c r="P1" s="48"/>
      <c r="Q1" s="48"/>
      <c r="R1" s="48"/>
      <c r="S1" s="49"/>
    </row>
    <row r="2">
      <c r="A2" s="50"/>
      <c r="B2" s="51" t="s">
        <v>81</v>
      </c>
      <c r="C2" s="52"/>
      <c r="D2" s="53"/>
      <c r="E2" s="53"/>
      <c r="F2" s="54"/>
      <c r="G2" s="55" t="s">
        <v>82</v>
      </c>
      <c r="H2" s="56" t="s">
        <v>83</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84</v>
      </c>
      <c r="B5" s="60" t="s">
        <v>85</v>
      </c>
      <c r="C5" s="60" t="s">
        <v>86</v>
      </c>
      <c r="D5" s="61"/>
      <c r="E5" s="62" t="s">
        <v>87</v>
      </c>
      <c r="F5" s="62" t="s">
        <v>88</v>
      </c>
      <c r="G5" s="61"/>
      <c r="H5" s="61"/>
      <c r="I5" s="62" t="s">
        <v>89</v>
      </c>
      <c r="J5" s="62" t="s">
        <v>90</v>
      </c>
      <c r="K5" s="63" t="s">
        <v>91</v>
      </c>
      <c r="L5" s="48"/>
      <c r="M5" s="49"/>
      <c r="N5" s="64" t="s">
        <v>92</v>
      </c>
      <c r="O5" s="65" t="s">
        <v>93</v>
      </c>
      <c r="S5" s="66"/>
    </row>
    <row r="6">
      <c r="A6" s="59" t="s">
        <v>94</v>
      </c>
      <c r="B6" s="49"/>
      <c r="C6" s="49"/>
      <c r="D6" s="62" t="s">
        <v>95</v>
      </c>
      <c r="E6" s="62" t="s">
        <v>96</v>
      </c>
      <c r="F6" s="62" t="s">
        <v>97</v>
      </c>
      <c r="G6" s="62" t="s">
        <v>98</v>
      </c>
      <c r="H6" s="62" t="s">
        <v>99</v>
      </c>
      <c r="I6" s="62" t="s">
        <v>100</v>
      </c>
      <c r="J6" s="62" t="s">
        <v>101</v>
      </c>
      <c r="K6" s="62" t="s">
        <v>102</v>
      </c>
      <c r="L6" s="62" t="s">
        <v>103</v>
      </c>
      <c r="M6" s="62" t="s">
        <v>104</v>
      </c>
      <c r="N6" s="49"/>
      <c r="O6" s="48"/>
      <c r="P6" s="48"/>
      <c r="Q6" s="48"/>
      <c r="R6" s="48"/>
      <c r="S6" s="49"/>
    </row>
    <row r="7">
      <c r="A7" s="67"/>
      <c r="B7" s="54"/>
      <c r="C7" s="68" t="s">
        <v>105</v>
      </c>
      <c r="D7" s="2"/>
      <c r="E7" s="2"/>
      <c r="F7" s="2"/>
      <c r="G7" s="2"/>
      <c r="H7" s="2"/>
      <c r="I7" s="2"/>
      <c r="J7" s="2"/>
      <c r="K7" s="2"/>
      <c r="L7" s="2"/>
      <c r="M7" s="2"/>
      <c r="N7" s="69" t="s">
        <v>106</v>
      </c>
    </row>
    <row r="8">
      <c r="N8" s="14" t="s">
        <v>107</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22.38"/>
    <col customWidth="1" min="3" max="3" width="14.38"/>
    <col customWidth="1" min="5" max="5" width="15.88"/>
    <col customWidth="1" min="6" max="6" width="16.5"/>
    <col customWidth="1" min="14" max="14" width="15.75"/>
    <col customWidth="1" min="22" max="22" width="15.0"/>
  </cols>
  <sheetData>
    <row r="1" ht="18.0" customHeight="1">
      <c r="A1" s="70" t="s">
        <v>108</v>
      </c>
      <c r="K1" s="70"/>
    </row>
    <row r="2">
      <c r="K2" s="70"/>
    </row>
    <row r="3">
      <c r="K3" s="70"/>
    </row>
    <row r="4" ht="26.25" customHeight="1">
      <c r="K4" s="70"/>
    </row>
    <row r="5">
      <c r="A5" s="71"/>
      <c r="B5" s="71"/>
    </row>
    <row r="6">
      <c r="A6" s="72" t="s">
        <v>109</v>
      </c>
      <c r="B6" s="72"/>
    </row>
    <row r="7" ht="26.25" customHeight="1">
      <c r="A7" s="39" t="s">
        <v>110</v>
      </c>
      <c r="B7" s="39" t="s">
        <v>111</v>
      </c>
      <c r="C7" s="39" t="s">
        <v>112</v>
      </c>
      <c r="D7" s="39" t="s">
        <v>113</v>
      </c>
      <c r="E7" s="39" t="s">
        <v>114</v>
      </c>
      <c r="F7" s="39" t="s">
        <v>115</v>
      </c>
      <c r="K7" s="73"/>
      <c r="N7" s="14" t="s">
        <v>116</v>
      </c>
      <c r="O7" s="73" t="s">
        <v>117</v>
      </c>
    </row>
    <row r="8">
      <c r="A8" s="74" t="str">
        <f>IF(ISBLANK(B8), N8, B8)</f>
        <v>5/5/4/3</v>
      </c>
      <c r="B8" s="14" t="s">
        <v>118</v>
      </c>
      <c r="C8" s="75">
        <v>17.0</v>
      </c>
      <c r="D8" s="75">
        <v>12.0</v>
      </c>
      <c r="E8" s="75">
        <v>18.0</v>
      </c>
      <c r="F8" s="75">
        <v>17.0</v>
      </c>
      <c r="G8" s="73"/>
      <c r="N8" s="14" t="s">
        <v>119</v>
      </c>
      <c r="O8" s="76">
        <f>IFERROR(__xludf.DUMMYFUNCTION("SPLIT( A8, ""/"" )"),5.0)</f>
        <v>5</v>
      </c>
      <c r="P8" s="77">
        <f>IFERROR(__xludf.DUMMYFUNCTION("""COMPUTED_VALUE"""),5.0)</f>
        <v>5</v>
      </c>
      <c r="Q8" s="77">
        <f>IFERROR(__xludf.DUMMYFUNCTION("""COMPUTED_VALUE"""),4.0)</f>
        <v>4</v>
      </c>
      <c r="R8" s="77">
        <f>IFERROR(__xludf.DUMMYFUNCTION("""COMPUTED_VALUE"""),3.0)</f>
        <v>3</v>
      </c>
    </row>
    <row r="9">
      <c r="A9" s="23" t="str">
        <f t="shared" ref="A9:A13" si="1">IF(ISBLANK(B9),  IF(ISBLANK(C8),B9,JOIN("/",ROUND(AVERAGE(S18:T18),0),ROUND(AVERAGE(S18:T18),0),ROUND(U18,0),ROUND(V18,0))),B9)</f>
        <v>13/13/10/7</v>
      </c>
      <c r="B9" s="23"/>
      <c r="C9" s="75">
        <v>29.0</v>
      </c>
      <c r="D9" s="75">
        <v>22.0</v>
      </c>
      <c r="E9" s="75">
        <v>30.0</v>
      </c>
      <c r="F9" s="75">
        <v>29.0</v>
      </c>
      <c r="G9" s="73"/>
      <c r="O9" s="76">
        <f>IFERROR(__xludf.DUMMYFUNCTION("SPLIT( A9, ""/"" )"),13.0)</f>
        <v>13</v>
      </c>
      <c r="P9" s="77">
        <f>IFERROR(__xludf.DUMMYFUNCTION("""COMPUTED_VALUE"""),13.0)</f>
        <v>13</v>
      </c>
      <c r="Q9" s="77">
        <f>IFERROR(__xludf.DUMMYFUNCTION("""COMPUTED_VALUE"""),10.0)</f>
        <v>10</v>
      </c>
      <c r="R9" s="77">
        <f>IFERROR(__xludf.DUMMYFUNCTION("""COMPUTED_VALUE"""),7.0)</f>
        <v>7</v>
      </c>
    </row>
    <row r="10">
      <c r="A10" s="23" t="str">
        <f t="shared" si="1"/>
        <v>28/28/19/14</v>
      </c>
      <c r="B10" s="23"/>
      <c r="C10" s="75">
        <v>38.0</v>
      </c>
      <c r="D10" s="75">
        <v>31.0</v>
      </c>
      <c r="E10" s="75">
        <v>34.0</v>
      </c>
      <c r="F10" s="75">
        <v>38.0</v>
      </c>
      <c r="G10" s="73"/>
      <c r="O10" s="76">
        <f>IFERROR(__xludf.DUMMYFUNCTION("SPLIT( A10, ""/"" )"),28.0)</f>
        <v>28</v>
      </c>
      <c r="P10" s="77">
        <f>IFERROR(__xludf.DUMMYFUNCTION("""COMPUTED_VALUE"""),28.0)</f>
        <v>28</v>
      </c>
      <c r="Q10" s="77">
        <f>IFERROR(__xludf.DUMMYFUNCTION("""COMPUTED_VALUE"""),19.0)</f>
        <v>19</v>
      </c>
      <c r="R10" s="77">
        <f>IFERROR(__xludf.DUMMYFUNCTION("""COMPUTED_VALUE"""),14.0)</f>
        <v>14</v>
      </c>
    </row>
    <row r="11">
      <c r="A11" s="23" t="str">
        <f t="shared" si="1"/>
        <v>50/50/34/24</v>
      </c>
      <c r="B11" s="23"/>
      <c r="C11" s="75">
        <v>35.0</v>
      </c>
      <c r="D11" s="75">
        <v>30.0</v>
      </c>
      <c r="E11" s="75">
        <v>33.0</v>
      </c>
      <c r="F11" s="75">
        <v>37.0</v>
      </c>
      <c r="G11" s="73"/>
      <c r="O11" s="76">
        <f>IFERROR(__xludf.DUMMYFUNCTION("SPLIT( A11, ""/"" )"),50.0)</f>
        <v>50</v>
      </c>
      <c r="P11" s="77">
        <f>IFERROR(__xludf.DUMMYFUNCTION("""COMPUTED_VALUE"""),50.0)</f>
        <v>50</v>
      </c>
      <c r="Q11" s="77">
        <f>IFERROR(__xludf.DUMMYFUNCTION("""COMPUTED_VALUE"""),34.0)</f>
        <v>34</v>
      </c>
      <c r="R11" s="77">
        <f>IFERROR(__xludf.DUMMYFUNCTION("""COMPUTED_VALUE"""),24.0)</f>
        <v>24</v>
      </c>
    </row>
    <row r="12">
      <c r="A12" s="23" t="str">
        <f t="shared" si="1"/>
        <v>102/102/69/45</v>
      </c>
      <c r="B12" s="23"/>
      <c r="C12" s="75">
        <v>31.0</v>
      </c>
      <c r="D12" s="75">
        <v>25.0</v>
      </c>
      <c r="E12" s="75">
        <v>30.0</v>
      </c>
      <c r="F12" s="75">
        <v>30.0</v>
      </c>
      <c r="G12" s="73"/>
      <c r="O12" s="76">
        <f>IFERROR(__xludf.DUMMYFUNCTION("SPLIT( A12, ""/"" )"),102.0)</f>
        <v>102</v>
      </c>
      <c r="P12" s="77">
        <f>IFERROR(__xludf.DUMMYFUNCTION("""COMPUTED_VALUE"""),102.0)</f>
        <v>102</v>
      </c>
      <c r="Q12" s="77">
        <f>IFERROR(__xludf.DUMMYFUNCTION("""COMPUTED_VALUE"""),69.0)</f>
        <v>69</v>
      </c>
      <c r="R12" s="77">
        <f>IFERROR(__xludf.DUMMYFUNCTION("""COMPUTED_VALUE"""),45.0)</f>
        <v>45</v>
      </c>
    </row>
    <row r="13">
      <c r="A13" s="23" t="str">
        <f t="shared" si="1"/>
        <v>206/206/134/88</v>
      </c>
      <c r="B13" s="23"/>
      <c r="C13" s="75"/>
      <c r="D13" s="75"/>
      <c r="E13" s="75"/>
      <c r="F13" s="75"/>
      <c r="G13" s="73"/>
      <c r="J13" s="73"/>
      <c r="K13" s="76"/>
      <c r="L13" s="11"/>
      <c r="M13" s="77"/>
      <c r="N13" s="77"/>
    </row>
    <row r="14">
      <c r="A14" s="23"/>
      <c r="L14" s="2"/>
      <c r="P14" s="78"/>
      <c r="Q14" s="78"/>
    </row>
    <row r="15">
      <c r="A15" s="79" t="s">
        <v>120</v>
      </c>
      <c r="L15" s="2"/>
      <c r="P15" s="78"/>
    </row>
    <row r="16">
      <c r="A16" s="80"/>
      <c r="B16" s="81">
        <v>0.8017989699073951</v>
      </c>
      <c r="C16" s="2" t="s">
        <v>121</v>
      </c>
      <c r="D16" s="82" t="str">
        <f t="shared" ref="D16:D21" si="2">A8</f>
        <v>5/5/4/3</v>
      </c>
      <c r="E16" s="14" t="s">
        <v>122</v>
      </c>
      <c r="M16" s="82" t="str">
        <f t="shared" ref="M16:M21" si="3">CONCATENATE("AAOmega blue=",C8,"k"," red=",D8,"k" ," Spec blue=",E8,"k"," red=",F8,"k")</f>
        <v>AAOmega blue=17k red=12k Spec blue=18k red=17k</v>
      </c>
      <c r="P16" s="16"/>
      <c r="S16" s="14" t="s">
        <v>123</v>
      </c>
    </row>
    <row r="17">
      <c r="A17" s="80"/>
      <c r="B17" s="81">
        <v>0.803385833336506</v>
      </c>
      <c r="C17" s="2" t="s">
        <v>121</v>
      </c>
      <c r="D17" s="82" t="str">
        <f t="shared" si="2"/>
        <v>13/13/10/7</v>
      </c>
      <c r="E17" s="14" t="s">
        <v>122</v>
      </c>
      <c r="L17" s="14" t="s">
        <v>124</v>
      </c>
      <c r="M17" s="82" t="str">
        <f t="shared" si="3"/>
        <v>AAOmega blue=29k red=22k Spec blue=30k red=29k</v>
      </c>
      <c r="S17" s="14" t="s">
        <v>125</v>
      </c>
      <c r="T17" s="14" t="s">
        <v>126</v>
      </c>
      <c r="U17" s="14" t="s">
        <v>127</v>
      </c>
      <c r="V17" s="14" t="s">
        <v>128</v>
      </c>
    </row>
    <row r="18">
      <c r="A18" s="80"/>
      <c r="B18" s="81">
        <v>0.8051159143506084</v>
      </c>
      <c r="C18" s="2" t="s">
        <v>121</v>
      </c>
      <c r="D18" s="82" t="str">
        <f t="shared" si="2"/>
        <v>28/28/19/14</v>
      </c>
      <c r="E18" s="14" t="s">
        <v>122</v>
      </c>
      <c r="L18" s="14" t="s">
        <v>124</v>
      </c>
      <c r="M18" s="82" t="str">
        <f t="shared" si="3"/>
        <v>AAOmega blue=38k red=31k Spec blue=34k red=38k</v>
      </c>
      <c r="S18" s="82">
        <f t="shared" ref="S18:V18" si="4">round((3.38*(EXP(-0.0184 * C8)))*O8,2)</f>
        <v>12.36</v>
      </c>
      <c r="T18" s="82">
        <f t="shared" si="4"/>
        <v>13.55</v>
      </c>
      <c r="U18" s="82">
        <f t="shared" si="4"/>
        <v>9.71</v>
      </c>
      <c r="V18" s="82">
        <f t="shared" si="4"/>
        <v>7.42</v>
      </c>
    </row>
    <row r="19">
      <c r="A19" s="80"/>
      <c r="B19" s="81">
        <v>0.8070275925929309</v>
      </c>
      <c r="C19" s="2" t="s">
        <v>121</v>
      </c>
      <c r="D19" s="82" t="str">
        <f t="shared" si="2"/>
        <v>50/50/34/24</v>
      </c>
      <c r="E19" s="14" t="s">
        <v>122</v>
      </c>
      <c r="F19" s="83"/>
      <c r="L19" s="14" t="s">
        <v>124</v>
      </c>
      <c r="M19" s="82" t="str">
        <f t="shared" si="3"/>
        <v>AAOmega blue=35k red=30k Spec blue=33k red=37k</v>
      </c>
      <c r="S19" s="82">
        <f t="shared" ref="S19:V19" si="5">round((3.38*(EXP(-0.0184 * C9)))*O9,2)</f>
        <v>25.77</v>
      </c>
      <c r="T19" s="82">
        <f t="shared" si="5"/>
        <v>29.31</v>
      </c>
      <c r="U19" s="82">
        <f t="shared" si="5"/>
        <v>19.46</v>
      </c>
      <c r="V19" s="82">
        <f t="shared" si="5"/>
        <v>13.88</v>
      </c>
    </row>
    <row r="20">
      <c r="A20" s="80"/>
      <c r="B20" s="81">
        <v>0.8092563310201513</v>
      </c>
      <c r="C20" s="2" t="s">
        <v>121</v>
      </c>
      <c r="D20" s="82" t="str">
        <f t="shared" si="2"/>
        <v>102/102/69/45</v>
      </c>
      <c r="E20" s="14" t="s">
        <v>122</v>
      </c>
      <c r="F20" s="83"/>
      <c r="L20" s="14" t="s">
        <v>124</v>
      </c>
      <c r="M20" s="82" t="str">
        <f t="shared" si="3"/>
        <v>AAOmega blue=31k red=25k Spec blue=30k red=30k</v>
      </c>
      <c r="S20" s="82">
        <f t="shared" ref="S20:V20" si="6">round((3.38*(EXP(-0.0184 * C10)))*O10,2)</f>
        <v>47.03</v>
      </c>
      <c r="T20" s="82">
        <f t="shared" si="6"/>
        <v>53.5</v>
      </c>
      <c r="U20" s="82">
        <f t="shared" si="6"/>
        <v>34.35</v>
      </c>
      <c r="V20" s="82">
        <f t="shared" si="6"/>
        <v>23.52</v>
      </c>
    </row>
    <row r="21">
      <c r="A21" s="80"/>
      <c r="B21" s="81"/>
      <c r="C21" s="2" t="s">
        <v>121</v>
      </c>
      <c r="D21" s="82" t="str">
        <f t="shared" si="2"/>
        <v>206/206/134/88</v>
      </c>
      <c r="E21" s="14" t="s">
        <v>122</v>
      </c>
      <c r="M21" s="82" t="str">
        <f t="shared" si="3"/>
        <v>AAOmega blue=k red=k Spec blue=k red=k</v>
      </c>
      <c r="S21" s="82">
        <f t="shared" ref="S21:V21" si="7">round((3.38*(EXP(-0.0184 * C11)))*O11,2)*1.1</f>
        <v>97.636</v>
      </c>
      <c r="T21" s="82">
        <f t="shared" si="7"/>
        <v>107.041</v>
      </c>
      <c r="U21" s="82">
        <f t="shared" si="7"/>
        <v>68.882</v>
      </c>
      <c r="V21" s="82">
        <f t="shared" si="7"/>
        <v>45.166</v>
      </c>
    </row>
    <row r="22">
      <c r="A22" s="80"/>
      <c r="B22" s="80"/>
      <c r="M22" s="84"/>
      <c r="S22" s="82">
        <f t="shared" ref="S22:V22" si="8">round((3.38*(EXP(-0.0184 * C12)))*O12,2)</f>
        <v>194.89</v>
      </c>
      <c r="T22" s="82">
        <f t="shared" si="8"/>
        <v>217.64</v>
      </c>
      <c r="U22" s="82">
        <f t="shared" si="8"/>
        <v>134.29</v>
      </c>
      <c r="V22" s="82">
        <f t="shared" si="8"/>
        <v>87.58</v>
      </c>
    </row>
    <row r="23">
      <c r="K23" s="73"/>
      <c r="P23" s="14" t="s">
        <v>129</v>
      </c>
    </row>
    <row r="24">
      <c r="A24" s="85" t="s">
        <v>130</v>
      </c>
      <c r="B24" s="85"/>
    </row>
    <row r="25">
      <c r="A25" s="14" t="s">
        <v>131</v>
      </c>
      <c r="B25" s="14" t="s">
        <v>111</v>
      </c>
      <c r="C25" s="39" t="s">
        <v>112</v>
      </c>
      <c r="D25" s="39" t="s">
        <v>113</v>
      </c>
      <c r="E25" s="39" t="s">
        <v>114</v>
      </c>
      <c r="F25" s="39" t="s">
        <v>115</v>
      </c>
      <c r="N25" s="14" t="s">
        <v>116</v>
      </c>
      <c r="O25" s="73" t="s">
        <v>117</v>
      </c>
    </row>
    <row r="26">
      <c r="A26" s="23" t="str">
        <f>IF(ISBLANK(B26), N26, B26)</f>
        <v>150/150/120/80</v>
      </c>
      <c r="B26" s="23"/>
      <c r="C26" s="75">
        <v>20.0</v>
      </c>
      <c r="D26" s="75">
        <v>17.0</v>
      </c>
      <c r="E26" s="75">
        <v>20.0</v>
      </c>
      <c r="F26" s="75">
        <v>20.0</v>
      </c>
      <c r="N26" s="14" t="s">
        <v>132</v>
      </c>
      <c r="O26" s="76">
        <f>IFERROR(__xludf.DUMMYFUNCTION("SPLIT( A26, ""/"" )"),150.0)</f>
        <v>150</v>
      </c>
      <c r="P26" s="77">
        <f>IFERROR(__xludf.DUMMYFUNCTION("""COMPUTED_VALUE"""),150.0)</f>
        <v>150</v>
      </c>
      <c r="Q26" s="77">
        <f>IFERROR(__xludf.DUMMYFUNCTION("""COMPUTED_VALUE"""),120.0)</f>
        <v>120</v>
      </c>
      <c r="R26" s="77">
        <f>IFERROR(__xludf.DUMMYFUNCTION("""COMPUTED_VALUE"""),80.0)</f>
        <v>80</v>
      </c>
    </row>
    <row r="27">
      <c r="A27" s="23" t="str">
        <f t="shared" ref="A27:A31" si="9">IF(ISBLANK(B27),  IF(ISBLANK(C26),B27,JOIN("/",ROUND(AVERAGE(S36:T36),0),ROUND(AVERAGE(S36:T36),0),ROUND(U36,0),ROUND(V36,0))),B27)</f>
        <v>77/77/60/40</v>
      </c>
      <c r="B27" s="23"/>
      <c r="C27" s="75">
        <v>27.0</v>
      </c>
      <c r="D27" s="75">
        <v>25.0</v>
      </c>
      <c r="E27" s="75">
        <v>27.0</v>
      </c>
      <c r="F27" s="75">
        <v>32.0</v>
      </c>
      <c r="O27" s="76">
        <f>IFERROR(__xludf.DUMMYFUNCTION("SPLIT( A27, ""/"" )"),77.0)</f>
        <v>77</v>
      </c>
      <c r="P27" s="77">
        <f>IFERROR(__xludf.DUMMYFUNCTION("""COMPUTED_VALUE"""),77.0)</f>
        <v>77</v>
      </c>
      <c r="Q27" s="77">
        <f>IFERROR(__xludf.DUMMYFUNCTION("""COMPUTED_VALUE"""),60.0)</f>
        <v>60</v>
      </c>
      <c r="R27" s="77">
        <f>IFERROR(__xludf.DUMMYFUNCTION("""COMPUTED_VALUE"""),40.0)</f>
        <v>40</v>
      </c>
    </row>
    <row r="28">
      <c r="A28" s="23" t="str">
        <f t="shared" si="9"/>
        <v>39/39/30/19</v>
      </c>
      <c r="B28" s="23"/>
      <c r="C28" s="75">
        <v>30.0</v>
      </c>
      <c r="D28" s="75">
        <v>28.0</v>
      </c>
      <c r="E28" s="75">
        <v>30.0</v>
      </c>
      <c r="F28" s="75">
        <v>32.0</v>
      </c>
      <c r="O28" s="76">
        <f>IFERROR(__xludf.DUMMYFUNCTION("SPLIT( A28, ""/"" )"),39.0)</f>
        <v>39</v>
      </c>
      <c r="P28" s="77">
        <f>IFERROR(__xludf.DUMMYFUNCTION("""COMPUTED_VALUE"""),39.0)</f>
        <v>39</v>
      </c>
      <c r="Q28" s="77">
        <f>IFERROR(__xludf.DUMMYFUNCTION("""COMPUTED_VALUE"""),30.0)</f>
        <v>30</v>
      </c>
      <c r="R28" s="77">
        <f>IFERROR(__xludf.DUMMYFUNCTION("""COMPUTED_VALUE"""),19.0)</f>
        <v>19</v>
      </c>
    </row>
    <row r="29">
      <c r="A29" s="23" t="str">
        <f t="shared" si="9"/>
        <v>21/21/16/10</v>
      </c>
      <c r="B29" s="23"/>
      <c r="C29" s="75">
        <v>30.0</v>
      </c>
      <c r="D29" s="75">
        <v>27.0</v>
      </c>
      <c r="E29" s="75">
        <v>30.0</v>
      </c>
      <c r="F29" s="75">
        <v>32.0</v>
      </c>
      <c r="G29" s="14"/>
      <c r="O29" s="76">
        <f>IFERROR(__xludf.DUMMYFUNCTION("SPLIT( A29, ""/"" )"),21.0)</f>
        <v>21</v>
      </c>
      <c r="P29" s="77">
        <f>IFERROR(__xludf.DUMMYFUNCTION("""COMPUTED_VALUE"""),21.0)</f>
        <v>21</v>
      </c>
      <c r="Q29" s="77">
        <f>IFERROR(__xludf.DUMMYFUNCTION("""COMPUTED_VALUE"""),16.0)</f>
        <v>16</v>
      </c>
      <c r="R29" s="77">
        <f>IFERROR(__xludf.DUMMYFUNCTION("""COMPUTED_VALUE"""),10.0)</f>
        <v>10</v>
      </c>
    </row>
    <row r="30">
      <c r="A30" s="23" t="str">
        <f t="shared" si="9"/>
        <v>11/11/8/5</v>
      </c>
      <c r="B30" s="23"/>
      <c r="C30" s="75">
        <v>25.0</v>
      </c>
      <c r="D30" s="75">
        <v>21.0</v>
      </c>
      <c r="E30" s="75">
        <v>24.0</v>
      </c>
      <c r="F30" s="75">
        <v>26.0</v>
      </c>
      <c r="O30" s="76">
        <f>IFERROR(__xludf.DUMMYFUNCTION("SPLIT( A30, ""/"" )"),11.0)</f>
        <v>11</v>
      </c>
      <c r="P30" s="77">
        <f>IFERROR(__xludf.DUMMYFUNCTION("""COMPUTED_VALUE"""),11.0)</f>
        <v>11</v>
      </c>
      <c r="Q30" s="77">
        <f>IFERROR(__xludf.DUMMYFUNCTION("""COMPUTED_VALUE"""),8.0)</f>
        <v>8</v>
      </c>
      <c r="R30" s="77">
        <f>IFERROR(__xludf.DUMMYFUNCTION("""COMPUTED_VALUE"""),5.0)</f>
        <v>5</v>
      </c>
    </row>
    <row r="31">
      <c r="A31" s="23" t="str">
        <f t="shared" si="9"/>
        <v>6/6/5/3</v>
      </c>
      <c r="B31" s="23"/>
      <c r="C31" s="75">
        <v>20.0</v>
      </c>
      <c r="D31" s="75">
        <v>18.0</v>
      </c>
      <c r="E31" s="75">
        <v>22.0</v>
      </c>
      <c r="F31" s="75">
        <v>23.0</v>
      </c>
    </row>
    <row r="32">
      <c r="Z32" s="14">
        <v>2.5</v>
      </c>
      <c r="AA32" s="14">
        <v>3.3</v>
      </c>
    </row>
    <row r="33">
      <c r="A33" s="79" t="s">
        <v>120</v>
      </c>
      <c r="Z33" s="14">
        <v>10.0</v>
      </c>
      <c r="AA33" s="14">
        <v>2.7</v>
      </c>
    </row>
    <row r="34">
      <c r="A34" s="80"/>
      <c r="B34" s="81"/>
      <c r="C34" s="2" t="s">
        <v>121</v>
      </c>
      <c r="D34" s="23" t="str">
        <f t="shared" ref="D34:D39" si="10">A26</f>
        <v>150/150/120/80</v>
      </c>
      <c r="E34" s="14" t="s">
        <v>122</v>
      </c>
      <c r="M34" s="82" t="str">
        <f t="shared" ref="M34:M39" si="11">CONCATENATE("AAOmega blue=",C26,"k"," red=",D26,"k" ," Spec blue=",E26,"k"," red=",F26,"k")</f>
        <v>AAOmega blue=20k red=17k Spec blue=20k red=20k</v>
      </c>
      <c r="S34" s="14" t="s">
        <v>133</v>
      </c>
      <c r="Z34" s="14">
        <v>20.0</v>
      </c>
      <c r="AA34" s="14">
        <v>2.3</v>
      </c>
    </row>
    <row r="35">
      <c r="A35" s="80"/>
      <c r="B35" s="81"/>
      <c r="C35" s="2" t="s">
        <v>121</v>
      </c>
      <c r="D35" s="23" t="str">
        <f t="shared" si="10"/>
        <v>77/77/60/40</v>
      </c>
      <c r="E35" s="14" t="s">
        <v>122</v>
      </c>
      <c r="K35" s="14" t="s">
        <v>124</v>
      </c>
      <c r="M35" s="82" t="str">
        <f t="shared" si="11"/>
        <v>AAOmega blue=27k red=25k Spec blue=27k red=32k</v>
      </c>
      <c r="S35" s="14" t="s">
        <v>125</v>
      </c>
      <c r="T35" s="14" t="s">
        <v>126</v>
      </c>
      <c r="U35" s="14" t="s">
        <v>127</v>
      </c>
      <c r="V35" s="14" t="s">
        <v>128</v>
      </c>
      <c r="Z35" s="14">
        <v>30.0</v>
      </c>
      <c r="AA35" s="14">
        <v>2.0</v>
      </c>
    </row>
    <row r="36">
      <c r="A36" s="80"/>
      <c r="B36" s="81"/>
      <c r="C36" s="2" t="s">
        <v>121</v>
      </c>
      <c r="D36" s="23" t="str">
        <f t="shared" si="10"/>
        <v>39/39/30/19</v>
      </c>
      <c r="E36" s="14" t="s">
        <v>122</v>
      </c>
      <c r="K36" s="14" t="s">
        <v>124</v>
      </c>
      <c r="M36" s="82" t="str">
        <f t="shared" si="11"/>
        <v>AAOmega blue=30k red=28k Spec blue=30k red=32k</v>
      </c>
      <c r="S36" s="82">
        <f t="shared" ref="S36:V36" si="12"> round((-0.00863*C26 + 0.676)*O26, 2)</f>
        <v>75.51</v>
      </c>
      <c r="T36" s="82">
        <f t="shared" si="12"/>
        <v>79.39</v>
      </c>
      <c r="U36" s="82">
        <f t="shared" si="12"/>
        <v>60.41</v>
      </c>
      <c r="V36" s="82">
        <f t="shared" si="12"/>
        <v>40.27</v>
      </c>
      <c r="Z36" s="14">
        <v>40.0</v>
      </c>
      <c r="AA36" s="14">
        <v>1.7</v>
      </c>
    </row>
    <row r="37">
      <c r="A37" s="80"/>
      <c r="B37" s="81"/>
      <c r="C37" s="2" t="s">
        <v>121</v>
      </c>
      <c r="D37" s="23" t="str">
        <f t="shared" si="10"/>
        <v>21/21/16/10</v>
      </c>
      <c r="E37" s="14" t="s">
        <v>122</v>
      </c>
      <c r="K37" s="14" t="s">
        <v>124</v>
      </c>
      <c r="M37" s="82" t="str">
        <f t="shared" si="11"/>
        <v>AAOmega blue=30k red=27k Spec blue=30k red=32k</v>
      </c>
      <c r="S37" s="82">
        <f t="shared" ref="S37:V37" si="13">round((-0.00624*C27 + 0.668)*O27,2)</f>
        <v>38.46</v>
      </c>
      <c r="T37" s="82">
        <f t="shared" si="13"/>
        <v>39.42</v>
      </c>
      <c r="U37" s="82">
        <f t="shared" si="13"/>
        <v>29.97</v>
      </c>
      <c r="V37" s="82">
        <f t="shared" si="13"/>
        <v>18.73</v>
      </c>
      <c r="Z37" s="14">
        <v>50.0</v>
      </c>
      <c r="AA37" s="14">
        <v>1.3</v>
      </c>
    </row>
    <row r="38">
      <c r="A38" s="80"/>
      <c r="B38" s="81"/>
      <c r="C38" s="2" t="s">
        <v>121</v>
      </c>
      <c r="D38" s="23" t="str">
        <f t="shared" si="10"/>
        <v>11/11/8/5</v>
      </c>
      <c r="E38" s="14" t="s">
        <v>122</v>
      </c>
      <c r="K38" s="14" t="s">
        <v>124</v>
      </c>
      <c r="M38" s="82" t="str">
        <f t="shared" si="11"/>
        <v>AAOmega blue=25k red=21k Spec blue=24k red=26k</v>
      </c>
      <c r="S38" s="82">
        <f t="shared" ref="S38:V38" si="14">round(((-0.00606*C28 + 0.67)*O28)*1.075,2)</f>
        <v>20.47</v>
      </c>
      <c r="T38" s="82">
        <f t="shared" si="14"/>
        <v>20.98</v>
      </c>
      <c r="U38" s="82">
        <f t="shared" si="14"/>
        <v>15.74</v>
      </c>
      <c r="V38" s="82">
        <f t="shared" si="14"/>
        <v>9.72</v>
      </c>
      <c r="Z38" s="14">
        <v>60.0</v>
      </c>
      <c r="AA38" s="14">
        <v>1.1</v>
      </c>
    </row>
    <row r="39">
      <c r="A39" s="80"/>
      <c r="B39" s="86"/>
      <c r="C39" s="2" t="s">
        <v>121</v>
      </c>
      <c r="D39" s="23" t="str">
        <f t="shared" si="10"/>
        <v>6/6/5/3</v>
      </c>
      <c r="E39" s="14" t="s">
        <v>122</v>
      </c>
      <c r="K39" s="14" t="s">
        <v>124</v>
      </c>
      <c r="M39" s="82" t="str">
        <f t="shared" si="11"/>
        <v>AAOmega blue=20k red=18k Spec blue=22k red=23k</v>
      </c>
      <c r="S39" s="82">
        <f t="shared" ref="S39:V39" si="15">round(((-0.00606*C29 + 0.67)*O29)*1.075,2)</f>
        <v>11.02</v>
      </c>
      <c r="T39" s="82">
        <f t="shared" si="15"/>
        <v>11.43</v>
      </c>
      <c r="U39" s="82">
        <f t="shared" si="15"/>
        <v>8.4</v>
      </c>
      <c r="V39" s="82">
        <f t="shared" si="15"/>
        <v>5.12</v>
      </c>
    </row>
    <row r="40">
      <c r="S40" s="82">
        <f t="shared" ref="S40:V40" si="16">round(((-0.00606*C30 + 0.67)*O30)*1.075,2)</f>
        <v>6.13</v>
      </c>
      <c r="T40" s="82">
        <f t="shared" si="16"/>
        <v>6.42</v>
      </c>
      <c r="U40" s="82">
        <f t="shared" si="16"/>
        <v>4.51</v>
      </c>
      <c r="V40" s="82">
        <f t="shared" si="16"/>
        <v>2.75</v>
      </c>
    </row>
    <row r="41">
      <c r="C41" s="2"/>
      <c r="D41" s="80"/>
    </row>
    <row r="42">
      <c r="C42" s="11"/>
    </row>
    <row r="43">
      <c r="C43" s="2"/>
    </row>
    <row r="44">
      <c r="C44" s="2"/>
    </row>
    <row r="45">
      <c r="C45" s="2"/>
      <c r="F45" s="2"/>
      <c r="G45" s="2"/>
      <c r="P45" s="87"/>
    </row>
  </sheetData>
  <mergeCells count="4">
    <mergeCell ref="A1:J4"/>
    <mergeCell ref="A15:H15"/>
    <mergeCell ref="P15:Q15"/>
    <mergeCell ref="A33:H33"/>
  </mergeCells>
  <conditionalFormatting sqref="B16:B21 B34:B39">
    <cfRule type="cellIs" dxfId="0" priority="1" operator="equal">
      <formula>"datetime here"</formula>
    </cfRule>
  </conditionalFormatting>
  <conditionalFormatting sqref="B16:B21 B34:B39">
    <cfRule type="notContainsBlanks" dxfId="1" priority="2">
      <formula>LEN(TRIM(B16))&gt;0</formula>
    </cfRule>
  </conditionalFormatting>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7.0" topLeftCell="A8" activePane="bottomLeft" state="frozen"/>
      <selection activeCell="B9" sqref="B9" pane="bottomLeft"/>
    </sheetView>
  </sheetViews>
  <sheetFormatPr customHeight="1" defaultColWidth="12.63" defaultRowHeight="15.75"/>
  <cols>
    <col customWidth="1" min="14" max="14" width="30.88"/>
  </cols>
  <sheetData>
    <row r="1">
      <c r="A1" s="42"/>
      <c r="B1" s="43" t="s">
        <v>79</v>
      </c>
      <c r="C1" s="44" t="s">
        <v>134</v>
      </c>
      <c r="D1" s="45"/>
      <c r="E1" s="45"/>
      <c r="F1" s="46"/>
      <c r="G1" s="43" t="s">
        <v>80</v>
      </c>
      <c r="H1" s="88" t="s">
        <v>135</v>
      </c>
      <c r="I1" s="48"/>
      <c r="J1" s="48"/>
      <c r="K1" s="48"/>
      <c r="L1" s="48"/>
      <c r="M1" s="48"/>
      <c r="N1" s="49"/>
      <c r="O1" s="47"/>
      <c r="P1" s="48"/>
      <c r="Q1" s="48"/>
      <c r="R1" s="48"/>
      <c r="S1" s="49"/>
    </row>
    <row r="2">
      <c r="A2" s="50"/>
      <c r="B2" s="51" t="s">
        <v>81</v>
      </c>
      <c r="C2" s="52" t="s">
        <v>136</v>
      </c>
      <c r="D2" s="53"/>
      <c r="E2" s="53"/>
      <c r="F2" s="54"/>
      <c r="G2" s="55" t="s">
        <v>82</v>
      </c>
      <c r="H2" s="56" t="s">
        <v>83</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84</v>
      </c>
      <c r="B5" s="60" t="s">
        <v>85</v>
      </c>
      <c r="C5" s="60" t="s">
        <v>86</v>
      </c>
      <c r="D5" s="61"/>
      <c r="E5" s="62" t="s">
        <v>87</v>
      </c>
      <c r="F5" s="62" t="s">
        <v>88</v>
      </c>
      <c r="G5" s="61"/>
      <c r="H5" s="61"/>
      <c r="I5" s="62" t="s">
        <v>89</v>
      </c>
      <c r="J5" s="62" t="s">
        <v>90</v>
      </c>
      <c r="K5" s="63" t="s">
        <v>91</v>
      </c>
      <c r="L5" s="48"/>
      <c r="M5" s="49"/>
      <c r="N5" s="64" t="s">
        <v>92</v>
      </c>
      <c r="O5" s="65" t="s">
        <v>93</v>
      </c>
      <c r="S5" s="66"/>
    </row>
    <row r="6">
      <c r="A6" s="59" t="s">
        <v>94</v>
      </c>
      <c r="B6" s="49"/>
      <c r="C6" s="49"/>
      <c r="D6" s="62" t="s">
        <v>95</v>
      </c>
      <c r="E6" s="62" t="s">
        <v>96</v>
      </c>
      <c r="F6" s="62" t="s">
        <v>97</v>
      </c>
      <c r="G6" s="62" t="s">
        <v>98</v>
      </c>
      <c r="H6" s="62" t="s">
        <v>99</v>
      </c>
      <c r="I6" s="62" t="s">
        <v>100</v>
      </c>
      <c r="J6" s="62" t="s">
        <v>101</v>
      </c>
      <c r="K6" s="62" t="s">
        <v>102</v>
      </c>
      <c r="L6" s="62" t="s">
        <v>103</v>
      </c>
      <c r="M6" s="62" t="s">
        <v>104</v>
      </c>
      <c r="N6" s="49"/>
      <c r="O6" s="48"/>
      <c r="P6" s="48"/>
      <c r="Q6" s="48"/>
      <c r="R6" s="48"/>
      <c r="S6" s="49"/>
    </row>
    <row r="7">
      <c r="A7" s="67"/>
      <c r="B7" s="54"/>
      <c r="C7" s="68" t="s">
        <v>105</v>
      </c>
      <c r="D7" s="2"/>
      <c r="E7" s="2"/>
      <c r="F7" s="2"/>
      <c r="G7" s="2"/>
      <c r="H7" s="2"/>
      <c r="I7" s="2"/>
      <c r="J7" s="2"/>
      <c r="K7" s="2"/>
      <c r="L7" s="2"/>
      <c r="M7" s="2"/>
      <c r="N7" s="69" t="s">
        <v>137</v>
      </c>
    </row>
    <row r="8">
      <c r="N8" s="14" t="s">
        <v>107</v>
      </c>
    </row>
    <row r="9">
      <c r="A9" s="14"/>
      <c r="D9" s="14" t="s">
        <v>138</v>
      </c>
    </row>
    <row r="10">
      <c r="A10" s="14" t="s">
        <v>139</v>
      </c>
    </row>
    <row r="11">
      <c r="B11" s="14">
        <v>1.0</v>
      </c>
      <c r="C11" s="80">
        <v>0.7833414236083627</v>
      </c>
      <c r="D11" s="14" t="s">
        <v>140</v>
      </c>
      <c r="E11" s="73" t="s">
        <v>141</v>
      </c>
      <c r="F11" s="14" t="s">
        <v>122</v>
      </c>
      <c r="G11" s="14">
        <v>1.0</v>
      </c>
      <c r="H11" s="14">
        <v>1050.0</v>
      </c>
      <c r="N11" s="14" t="s">
        <v>142</v>
      </c>
    </row>
    <row r="12">
      <c r="B12" s="14">
        <v>2.0</v>
      </c>
      <c r="C12" s="80">
        <v>0.7877843286987627</v>
      </c>
      <c r="D12" s="14" t="s">
        <v>143</v>
      </c>
      <c r="E12" s="73" t="s">
        <v>144</v>
      </c>
      <c r="F12" s="14" t="s">
        <v>122</v>
      </c>
      <c r="G12" s="14">
        <v>1.0</v>
      </c>
      <c r="H12" s="14">
        <v>1050.0</v>
      </c>
      <c r="N12" s="14" t="s">
        <v>145</v>
      </c>
    </row>
    <row r="14">
      <c r="B14" s="89">
        <v>45363.0</v>
      </c>
      <c r="C14" s="80">
        <v>0.7997718981496291</v>
      </c>
      <c r="D14" s="14" t="s">
        <v>146</v>
      </c>
      <c r="E14" s="14">
        <v>0.0</v>
      </c>
      <c r="F14" s="14" t="s">
        <v>122</v>
      </c>
      <c r="G14" s="14">
        <v>1.0</v>
      </c>
      <c r="H14" s="14">
        <v>1050.0</v>
      </c>
    </row>
    <row r="15">
      <c r="B15" s="73" t="s">
        <v>147</v>
      </c>
      <c r="C15" s="80">
        <v>0.815142962965183</v>
      </c>
      <c r="D15" s="14" t="s">
        <v>148</v>
      </c>
      <c r="E15" s="14">
        <v>1800.0</v>
      </c>
      <c r="F15" s="14" t="s">
        <v>122</v>
      </c>
      <c r="G15" s="14">
        <v>1.0</v>
      </c>
      <c r="H15" s="14">
        <v>1050.0</v>
      </c>
    </row>
    <row r="16">
      <c r="B16" s="73" t="s">
        <v>149</v>
      </c>
      <c r="C16" s="80">
        <v>0.9143147337963455</v>
      </c>
      <c r="D16" s="14" t="s">
        <v>148</v>
      </c>
      <c r="E16" s="14">
        <v>1800.0</v>
      </c>
      <c r="F16" s="14" t="s">
        <v>122</v>
      </c>
      <c r="G16" s="14">
        <v>1.0</v>
      </c>
      <c r="H16" s="14">
        <v>1050.0</v>
      </c>
    </row>
    <row r="17">
      <c r="B17" s="73">
        <v>21.0</v>
      </c>
      <c r="C17" s="80">
        <v>0.9963399652770022</v>
      </c>
      <c r="D17" s="14" t="s">
        <v>148</v>
      </c>
      <c r="E17" s="14">
        <v>1800.0</v>
      </c>
      <c r="F17" s="14" t="s">
        <v>122</v>
      </c>
      <c r="G17" s="14">
        <v>1.0</v>
      </c>
      <c r="H17" s="14">
        <v>1050.0</v>
      </c>
    </row>
    <row r="18">
      <c r="B18" s="14"/>
      <c r="C18" s="80"/>
      <c r="D18" s="14" t="s">
        <v>150</v>
      </c>
      <c r="E18" s="14"/>
      <c r="F18" s="14"/>
      <c r="G18" s="14"/>
      <c r="H18" s="14"/>
    </row>
    <row r="19">
      <c r="B19" s="73" t="s">
        <v>151</v>
      </c>
      <c r="C19" s="80">
        <v>0.05329309027729323</v>
      </c>
      <c r="D19" s="14" t="s">
        <v>148</v>
      </c>
      <c r="E19" s="14">
        <v>1800.0</v>
      </c>
      <c r="F19" s="14" t="s">
        <v>122</v>
      </c>
      <c r="G19" s="14">
        <v>1.0</v>
      </c>
      <c r="H19" s="14">
        <v>1050.0</v>
      </c>
    </row>
    <row r="20">
      <c r="B20" s="73" t="s">
        <v>152</v>
      </c>
      <c r="C20" s="80">
        <v>0.13731078703858657</v>
      </c>
      <c r="D20" s="14" t="s">
        <v>148</v>
      </c>
      <c r="E20" s="14">
        <v>1800.0</v>
      </c>
      <c r="F20" s="14" t="s">
        <v>122</v>
      </c>
      <c r="G20" s="14">
        <v>1.0</v>
      </c>
      <c r="H20" s="14">
        <v>1050.0</v>
      </c>
    </row>
    <row r="22">
      <c r="C22" s="80">
        <v>0.184375</v>
      </c>
      <c r="D22" s="14" t="s">
        <v>153</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79</v>
      </c>
      <c r="C1" s="44" t="s">
        <v>154</v>
      </c>
      <c r="D1" s="45"/>
      <c r="E1" s="45"/>
      <c r="F1" s="46"/>
      <c r="G1" s="43" t="s">
        <v>80</v>
      </c>
      <c r="H1" s="88" t="s">
        <v>155</v>
      </c>
      <c r="I1" s="48"/>
      <c r="J1" s="48"/>
      <c r="K1" s="48"/>
      <c r="L1" s="48"/>
      <c r="M1" s="48"/>
      <c r="N1" s="49"/>
      <c r="O1" s="47"/>
      <c r="P1" s="48"/>
      <c r="Q1" s="48"/>
      <c r="R1" s="48"/>
      <c r="S1" s="49"/>
    </row>
    <row r="2">
      <c r="A2" s="50"/>
      <c r="B2" s="51" t="s">
        <v>81</v>
      </c>
      <c r="C2" s="52" t="s">
        <v>136</v>
      </c>
      <c r="D2" s="53"/>
      <c r="E2" s="53"/>
      <c r="F2" s="54"/>
      <c r="G2" s="55" t="s">
        <v>82</v>
      </c>
      <c r="H2" s="56" t="s">
        <v>83</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84</v>
      </c>
      <c r="B5" s="60" t="s">
        <v>85</v>
      </c>
      <c r="C5" s="60" t="s">
        <v>86</v>
      </c>
      <c r="D5" s="61"/>
      <c r="E5" s="62" t="s">
        <v>87</v>
      </c>
      <c r="F5" s="62" t="s">
        <v>88</v>
      </c>
      <c r="G5" s="61"/>
      <c r="H5" s="61"/>
      <c r="I5" s="62" t="s">
        <v>89</v>
      </c>
      <c r="J5" s="62" t="s">
        <v>90</v>
      </c>
      <c r="K5" s="63" t="s">
        <v>91</v>
      </c>
      <c r="L5" s="48"/>
      <c r="M5" s="49"/>
      <c r="N5" s="64" t="s">
        <v>92</v>
      </c>
      <c r="O5" s="65" t="s">
        <v>93</v>
      </c>
      <c r="S5" s="66"/>
    </row>
    <row r="6">
      <c r="A6" s="59" t="s">
        <v>94</v>
      </c>
      <c r="B6" s="49"/>
      <c r="C6" s="49"/>
      <c r="D6" s="62" t="s">
        <v>95</v>
      </c>
      <c r="E6" s="62" t="s">
        <v>96</v>
      </c>
      <c r="F6" s="62" t="s">
        <v>97</v>
      </c>
      <c r="G6" s="62" t="s">
        <v>98</v>
      </c>
      <c r="H6" s="62" t="s">
        <v>99</v>
      </c>
      <c r="I6" s="62" t="s">
        <v>100</v>
      </c>
      <c r="J6" s="62" t="s">
        <v>101</v>
      </c>
      <c r="K6" s="62" t="s">
        <v>102</v>
      </c>
      <c r="L6" s="62" t="s">
        <v>103</v>
      </c>
      <c r="M6" s="62" t="s">
        <v>104</v>
      </c>
      <c r="N6" s="49"/>
      <c r="O6" s="48"/>
      <c r="P6" s="48"/>
      <c r="Q6" s="48"/>
      <c r="R6" s="48"/>
      <c r="S6" s="49"/>
    </row>
    <row r="7">
      <c r="A7" s="67"/>
      <c r="B7" s="54"/>
      <c r="C7" s="68" t="s">
        <v>105</v>
      </c>
      <c r="D7" s="2"/>
      <c r="E7" s="2"/>
      <c r="F7" s="2"/>
      <c r="G7" s="2"/>
      <c r="H7" s="2"/>
      <c r="I7" s="2"/>
      <c r="J7" s="2"/>
      <c r="K7" s="2"/>
      <c r="L7" s="2"/>
      <c r="M7" s="2"/>
      <c r="N7" s="69" t="s">
        <v>156</v>
      </c>
    </row>
    <row r="8">
      <c r="N8" s="14" t="s">
        <v>107</v>
      </c>
    </row>
    <row r="9">
      <c r="D9" s="14" t="s">
        <v>157</v>
      </c>
    </row>
    <row r="10">
      <c r="A10" s="14" t="s">
        <v>21</v>
      </c>
    </row>
    <row r="11">
      <c r="B11" s="14">
        <v>1.0</v>
      </c>
      <c r="C11" s="80">
        <v>0.712942013888096</v>
      </c>
      <c r="D11" s="2" t="s">
        <v>158</v>
      </c>
      <c r="E11" s="90" t="s">
        <v>159</v>
      </c>
      <c r="F11" s="2" t="s">
        <v>122</v>
      </c>
      <c r="G11" s="2"/>
      <c r="H11" s="2"/>
      <c r="I11" s="2"/>
      <c r="J11" s="2"/>
      <c r="K11" s="2"/>
      <c r="L11" s="2"/>
      <c r="M11" s="2"/>
      <c r="N11" s="11" t="s">
        <v>160</v>
      </c>
    </row>
    <row r="12">
      <c r="B12" s="89">
        <v>45332.0</v>
      </c>
      <c r="C12" s="80">
        <v>0.7158667245385004</v>
      </c>
      <c r="D12" s="2" t="s">
        <v>161</v>
      </c>
      <c r="E12" s="90" t="s">
        <v>159</v>
      </c>
      <c r="F12" s="2" t="s">
        <v>122</v>
      </c>
      <c r="G12" s="2"/>
      <c r="H12" s="2"/>
      <c r="I12" s="2"/>
      <c r="J12" s="2"/>
      <c r="K12" s="2"/>
      <c r="L12" s="2"/>
      <c r="M12" s="2"/>
      <c r="N12" s="11" t="s">
        <v>162</v>
      </c>
    </row>
    <row r="13">
      <c r="B13" s="89">
        <v>45616.0</v>
      </c>
      <c r="C13" s="80">
        <v>0.7345417592587182</v>
      </c>
      <c r="D13" s="2" t="s">
        <v>158</v>
      </c>
      <c r="E13" s="90" t="s">
        <v>163</v>
      </c>
      <c r="F13" s="2" t="s">
        <v>122</v>
      </c>
      <c r="G13" s="2"/>
      <c r="H13" s="2"/>
      <c r="I13" s="2"/>
      <c r="J13" s="2"/>
      <c r="K13" s="2"/>
      <c r="L13" s="2"/>
      <c r="M13" s="2"/>
      <c r="N13" s="11" t="s">
        <v>164</v>
      </c>
    </row>
    <row r="14">
      <c r="B14" s="73" t="s">
        <v>165</v>
      </c>
      <c r="C14" s="80">
        <v>0.7544880671339342</v>
      </c>
      <c r="D14" s="2" t="s">
        <v>158</v>
      </c>
      <c r="E14" s="90" t="s">
        <v>166</v>
      </c>
      <c r="F14" s="2" t="s">
        <v>122</v>
      </c>
      <c r="G14" s="2"/>
      <c r="H14" s="2"/>
      <c r="I14" s="2"/>
      <c r="J14" s="2"/>
      <c r="K14" s="2"/>
      <c r="L14" s="2"/>
      <c r="M14" s="2"/>
      <c r="N14" s="11" t="s">
        <v>167</v>
      </c>
    </row>
    <row r="16">
      <c r="D16" s="14" t="s">
        <v>168</v>
      </c>
    </row>
    <row r="17">
      <c r="B17" s="14">
        <v>31.0</v>
      </c>
      <c r="C17" s="80">
        <v>0.8188049536984181</v>
      </c>
      <c r="D17" s="14" t="s">
        <v>140</v>
      </c>
      <c r="E17" s="73" t="s">
        <v>141</v>
      </c>
      <c r="F17" s="14" t="s">
        <v>122</v>
      </c>
      <c r="N17" s="14" t="s">
        <v>142</v>
      </c>
    </row>
    <row r="18">
      <c r="B18" s="14">
        <v>32.0</v>
      </c>
      <c r="C18" s="80">
        <v>0.8208613425958902</v>
      </c>
      <c r="D18" s="14" t="s">
        <v>143</v>
      </c>
      <c r="E18" s="73" t="s">
        <v>144</v>
      </c>
      <c r="F18" s="14" t="s">
        <v>122</v>
      </c>
      <c r="N18" s="14" t="s">
        <v>145</v>
      </c>
    </row>
    <row r="20">
      <c r="D20" s="14" t="s">
        <v>169</v>
      </c>
    </row>
    <row r="21">
      <c r="B21" s="14">
        <v>33.0</v>
      </c>
      <c r="C21" s="80">
        <v>0.8315558796311961</v>
      </c>
      <c r="D21" s="14" t="s">
        <v>140</v>
      </c>
      <c r="E21" s="73" t="s">
        <v>141</v>
      </c>
      <c r="F21" s="14" t="s">
        <v>122</v>
      </c>
    </row>
    <row r="22">
      <c r="D22" s="14" t="s">
        <v>170</v>
      </c>
    </row>
    <row r="23">
      <c r="B23" s="14">
        <v>34.0</v>
      </c>
      <c r="C23" s="80">
        <v>0.835067094907572</v>
      </c>
      <c r="D23" s="14" t="s">
        <v>140</v>
      </c>
      <c r="E23" s="73" t="s">
        <v>141</v>
      </c>
      <c r="F23" s="14" t="s">
        <v>122</v>
      </c>
    </row>
    <row r="24">
      <c r="D24" s="14" t="s">
        <v>169</v>
      </c>
    </row>
    <row r="25">
      <c r="B25" s="14">
        <v>35.0</v>
      </c>
      <c r="C25" s="80">
        <v>0.8394927430563257</v>
      </c>
      <c r="D25" s="14" t="s">
        <v>140</v>
      </c>
      <c r="E25" s="73" t="s">
        <v>141</v>
      </c>
      <c r="F25" s="14" t="s">
        <v>122</v>
      </c>
    </row>
    <row r="26">
      <c r="D26" s="14" t="s">
        <v>170</v>
      </c>
    </row>
    <row r="27">
      <c r="B27" s="14">
        <v>36.0</v>
      </c>
      <c r="C27" s="80">
        <v>0.8429166666666666</v>
      </c>
      <c r="D27" s="14" t="s">
        <v>140</v>
      </c>
      <c r="E27" s="73" t="s">
        <v>141</v>
      </c>
      <c r="F27" s="14" t="s">
        <v>122</v>
      </c>
    </row>
    <row r="28">
      <c r="D28" s="14" t="s">
        <v>171</v>
      </c>
    </row>
    <row r="29">
      <c r="B29" s="73" t="s">
        <v>172</v>
      </c>
      <c r="C29" s="14" t="s">
        <v>173</v>
      </c>
    </row>
    <row r="30">
      <c r="B30" s="14">
        <v>46.0</v>
      </c>
      <c r="C30" s="80">
        <v>0.854238055559108</v>
      </c>
      <c r="D30" s="14" t="s">
        <v>140</v>
      </c>
      <c r="E30" s="73" t="s">
        <v>141</v>
      </c>
      <c r="F30" s="14" t="s">
        <v>122</v>
      </c>
    </row>
    <row r="31">
      <c r="D31" s="14" t="s">
        <v>174</v>
      </c>
    </row>
    <row r="32">
      <c r="B32" s="14">
        <v>47.0</v>
      </c>
      <c r="D32" s="14" t="s">
        <v>140</v>
      </c>
      <c r="E32" s="73" t="s">
        <v>141</v>
      </c>
      <c r="F32" s="14" t="s">
        <v>122</v>
      </c>
    </row>
    <row r="33">
      <c r="D33" s="14" t="s">
        <v>175</v>
      </c>
    </row>
    <row r="34">
      <c r="B34" s="14">
        <v>48.0</v>
      </c>
      <c r="C34" s="80">
        <v>0.8628948611149099</v>
      </c>
      <c r="D34" s="14" t="s">
        <v>140</v>
      </c>
      <c r="E34" s="73" t="s">
        <v>141</v>
      </c>
      <c r="F34" s="14" t="s">
        <v>122</v>
      </c>
    </row>
    <row r="35">
      <c r="D35" s="23" t="s">
        <v>176</v>
      </c>
    </row>
    <row r="36">
      <c r="B36" s="14">
        <v>49.0</v>
      </c>
      <c r="C36" s="80">
        <v>0.904608229167934</v>
      </c>
      <c r="D36" s="14" t="s">
        <v>140</v>
      </c>
      <c r="E36" s="73" t="s">
        <v>141</v>
      </c>
      <c r="F36" s="14" t="s">
        <v>122</v>
      </c>
    </row>
    <row r="38">
      <c r="D38" s="14" t="s">
        <v>177</v>
      </c>
    </row>
    <row r="39">
      <c r="B39" s="14">
        <v>50.0</v>
      </c>
      <c r="C39" s="80">
        <v>0.9566750925878296</v>
      </c>
      <c r="D39" s="14" t="s">
        <v>178</v>
      </c>
      <c r="E39" s="14" t="s">
        <v>144</v>
      </c>
      <c r="F39" s="14" t="s">
        <v>179</v>
      </c>
      <c r="G39" s="14" t="s">
        <v>180</v>
      </c>
      <c r="H39" s="14" t="s">
        <v>181</v>
      </c>
      <c r="N39" s="14" t="s">
        <v>182</v>
      </c>
    </row>
    <row r="40">
      <c r="B40" s="91">
        <v>51.0</v>
      </c>
      <c r="C40" s="80">
        <v>0.9598260879647569</v>
      </c>
      <c r="D40" s="14" t="s">
        <v>178</v>
      </c>
      <c r="E40" s="14" t="s">
        <v>144</v>
      </c>
      <c r="F40" s="14" t="s">
        <v>179</v>
      </c>
      <c r="H40" s="14" t="s">
        <v>181</v>
      </c>
    </row>
    <row r="41">
      <c r="B41" s="14">
        <v>52.0</v>
      </c>
      <c r="C41" s="80">
        <v>0.9624884259259259</v>
      </c>
      <c r="D41" s="14" t="s">
        <v>178</v>
      </c>
      <c r="E41" s="14" t="s">
        <v>144</v>
      </c>
      <c r="F41" s="14" t="s">
        <v>183</v>
      </c>
      <c r="H41" s="14" t="s">
        <v>181</v>
      </c>
    </row>
    <row r="42">
      <c r="B42" s="14">
        <v>53.0</v>
      </c>
      <c r="C42" s="80">
        <v>0.9649925578705734</v>
      </c>
      <c r="D42" s="14" t="s">
        <v>178</v>
      </c>
      <c r="E42" s="14" t="s">
        <v>144</v>
      </c>
      <c r="F42" s="14" t="s">
        <v>184</v>
      </c>
      <c r="H42" s="14" t="s">
        <v>181</v>
      </c>
    </row>
    <row r="43">
      <c r="B43" s="14">
        <v>54.0</v>
      </c>
      <c r="C43" s="80">
        <v>0.967587824074144</v>
      </c>
      <c r="D43" s="14" t="s">
        <v>178</v>
      </c>
      <c r="E43" s="14" t="s">
        <v>144</v>
      </c>
      <c r="F43" s="14" t="s">
        <v>185</v>
      </c>
      <c r="H43" s="14" t="s">
        <v>181</v>
      </c>
    </row>
    <row r="44">
      <c r="B44" s="14">
        <v>55.0</v>
      </c>
      <c r="C44" s="80">
        <v>0.9700676388893044</v>
      </c>
      <c r="D44" s="14" t="s">
        <v>178</v>
      </c>
      <c r="E44" s="14" t="s">
        <v>144</v>
      </c>
      <c r="F44" s="14" t="s">
        <v>186</v>
      </c>
      <c r="H44" s="14" t="s">
        <v>181</v>
      </c>
    </row>
    <row r="46">
      <c r="B46" s="14">
        <v>56.0</v>
      </c>
      <c r="D46" s="2" t="s">
        <v>143</v>
      </c>
      <c r="E46" s="90" t="s">
        <v>144</v>
      </c>
      <c r="F46" s="2" t="s">
        <v>122</v>
      </c>
      <c r="G46" s="2"/>
      <c r="H46" s="2"/>
      <c r="I46" s="2"/>
      <c r="J46" s="2"/>
      <c r="K46" s="2"/>
      <c r="L46" s="2"/>
      <c r="M46" s="2"/>
      <c r="N46" s="11" t="s">
        <v>187</v>
      </c>
      <c r="O46" s="92"/>
    </row>
    <row r="47">
      <c r="B47" s="18">
        <v>57.0</v>
      </c>
      <c r="C47" s="24">
        <v>0.0015494328690692782</v>
      </c>
      <c r="D47" s="2" t="s">
        <v>143</v>
      </c>
      <c r="E47" s="90" t="s">
        <v>144</v>
      </c>
      <c r="F47" s="2" t="s">
        <v>122</v>
      </c>
      <c r="G47" s="2"/>
      <c r="H47" s="2"/>
      <c r="I47" s="2"/>
      <c r="J47" s="2"/>
      <c r="K47" s="2"/>
      <c r="L47" s="2"/>
      <c r="M47" s="2"/>
      <c r="N47" s="2" t="s">
        <v>188</v>
      </c>
      <c r="O47" s="92" t="s">
        <v>189</v>
      </c>
    </row>
    <row r="48">
      <c r="B48" s="14">
        <v>58.0</v>
      </c>
      <c r="C48" s="80">
        <v>0.004814814814814815</v>
      </c>
      <c r="D48" s="2" t="s">
        <v>143</v>
      </c>
      <c r="E48" s="90" t="s">
        <v>144</v>
      </c>
      <c r="F48" s="2" t="s">
        <v>122</v>
      </c>
      <c r="G48" s="2"/>
      <c r="H48" s="2"/>
      <c r="I48" s="2"/>
      <c r="J48" s="2"/>
      <c r="K48" s="2"/>
      <c r="L48" s="2"/>
      <c r="M48" s="2"/>
      <c r="N48" s="2" t="s">
        <v>190</v>
      </c>
      <c r="O48" s="92" t="s">
        <v>189</v>
      </c>
    </row>
    <row r="49">
      <c r="B49" s="14">
        <v>59.0</v>
      </c>
      <c r="C49" s="80">
        <v>0.007494120371120516</v>
      </c>
      <c r="D49" s="2" t="s">
        <v>143</v>
      </c>
      <c r="E49" s="90" t="s">
        <v>144</v>
      </c>
      <c r="F49" s="2" t="s">
        <v>122</v>
      </c>
      <c r="G49" s="2"/>
      <c r="H49" s="2"/>
      <c r="I49" s="2"/>
      <c r="J49" s="2"/>
      <c r="K49" s="2"/>
      <c r="L49" s="2"/>
      <c r="M49" s="2"/>
      <c r="N49" s="2" t="s">
        <v>191</v>
      </c>
      <c r="O49" s="92" t="s">
        <v>189</v>
      </c>
    </row>
    <row r="50">
      <c r="B50" s="14">
        <v>60.0</v>
      </c>
      <c r="C50" s="80">
        <v>0.011369085652404465</v>
      </c>
      <c r="D50" s="2" t="s">
        <v>143</v>
      </c>
      <c r="E50" s="90" t="s">
        <v>144</v>
      </c>
      <c r="F50" s="2" t="s">
        <v>122</v>
      </c>
      <c r="G50" s="2"/>
      <c r="H50" s="2"/>
      <c r="I50" s="2"/>
      <c r="J50" s="2"/>
      <c r="K50" s="2"/>
      <c r="L50" s="2"/>
      <c r="M50" s="2"/>
      <c r="N50" s="2" t="s">
        <v>192</v>
      </c>
      <c r="O50" s="92" t="s">
        <v>189</v>
      </c>
    </row>
    <row r="51">
      <c r="B51" s="14">
        <v>61.0</v>
      </c>
      <c r="C51" s="80">
        <v>0.013843842592905276</v>
      </c>
      <c r="D51" s="2" t="s">
        <v>143</v>
      </c>
      <c r="E51" s="90" t="s">
        <v>144</v>
      </c>
      <c r="F51" s="2" t="s">
        <v>122</v>
      </c>
      <c r="G51" s="2"/>
      <c r="H51" s="2"/>
      <c r="I51" s="2"/>
      <c r="J51" s="2"/>
      <c r="K51" s="2"/>
      <c r="L51" s="2"/>
      <c r="M51" s="2"/>
      <c r="N51" s="2" t="s">
        <v>193</v>
      </c>
      <c r="O51" s="92" t="s">
        <v>189</v>
      </c>
    </row>
    <row r="52">
      <c r="B52" s="14">
        <v>62.0</v>
      </c>
      <c r="C52" s="80">
        <v>0.016666666666666666</v>
      </c>
      <c r="D52" s="2" t="s">
        <v>143</v>
      </c>
      <c r="E52" s="90" t="s">
        <v>144</v>
      </c>
      <c r="F52" s="2" t="s">
        <v>122</v>
      </c>
      <c r="G52" s="2"/>
      <c r="H52" s="2"/>
      <c r="I52" s="2"/>
      <c r="J52" s="2"/>
      <c r="K52" s="2"/>
      <c r="L52" s="2"/>
      <c r="M52" s="2"/>
      <c r="N52" s="2" t="s">
        <v>194</v>
      </c>
      <c r="O52" s="92" t="s">
        <v>189</v>
      </c>
    </row>
    <row r="53">
      <c r="B53" s="14">
        <v>63.0</v>
      </c>
      <c r="C53" s="80">
        <v>0.019587245369621087</v>
      </c>
      <c r="D53" s="2" t="s">
        <v>143</v>
      </c>
      <c r="E53" s="90" t="s">
        <v>144</v>
      </c>
      <c r="F53" s="2" t="s">
        <v>122</v>
      </c>
      <c r="G53" s="2"/>
      <c r="H53" s="2"/>
      <c r="I53" s="2"/>
      <c r="J53" s="2"/>
      <c r="K53" s="2"/>
      <c r="L53" s="2"/>
      <c r="M53" s="2"/>
      <c r="N53" s="2" t="s">
        <v>195</v>
      </c>
      <c r="O53" s="92" t="s">
        <v>189</v>
      </c>
    </row>
    <row r="54">
      <c r="B54" s="14">
        <v>64.0</v>
      </c>
      <c r="C54" s="80">
        <v>0.023601921297085937</v>
      </c>
      <c r="D54" s="2" t="s">
        <v>143</v>
      </c>
      <c r="E54" s="90" t="s">
        <v>144</v>
      </c>
      <c r="F54" s="2" t="s">
        <v>122</v>
      </c>
      <c r="G54" s="2"/>
      <c r="H54" s="2"/>
      <c r="I54" s="2"/>
      <c r="J54" s="2"/>
      <c r="K54" s="2"/>
      <c r="L54" s="2"/>
      <c r="M54" s="2"/>
      <c r="N54" s="2" t="s">
        <v>196</v>
      </c>
      <c r="O54" s="92" t="s">
        <v>189</v>
      </c>
    </row>
    <row r="55">
      <c r="B55" s="14">
        <v>65.0</v>
      </c>
      <c r="C55" s="80">
        <v>0.026471030098036863</v>
      </c>
      <c r="D55" s="2" t="s">
        <v>143</v>
      </c>
      <c r="E55" s="90" t="s">
        <v>144</v>
      </c>
      <c r="F55" s="2" t="s">
        <v>122</v>
      </c>
      <c r="G55" s="2"/>
      <c r="H55" s="2"/>
      <c r="I55" s="2"/>
      <c r="J55" s="2"/>
      <c r="K55" s="2"/>
      <c r="L55" s="2"/>
      <c r="M55" s="2"/>
      <c r="N55" s="11" t="s">
        <v>197</v>
      </c>
      <c r="O55" s="92" t="s">
        <v>189</v>
      </c>
    </row>
    <row r="57">
      <c r="B57" s="14">
        <v>66.0</v>
      </c>
      <c r="C57" s="80">
        <v>0.03176400462689344</v>
      </c>
      <c r="D57" s="14" t="s">
        <v>140</v>
      </c>
      <c r="E57" s="73" t="s">
        <v>198</v>
      </c>
      <c r="F57" s="14" t="s">
        <v>122</v>
      </c>
      <c r="N57" s="14" t="s">
        <v>199</v>
      </c>
    </row>
    <row r="58">
      <c r="D58" s="14" t="s">
        <v>200</v>
      </c>
    </row>
    <row r="59">
      <c r="B59" s="73" t="s">
        <v>201</v>
      </c>
      <c r="C59" s="80">
        <v>0.0936714583367575</v>
      </c>
      <c r="D59" s="14" t="s">
        <v>148</v>
      </c>
      <c r="E59" s="14">
        <v>1800.0</v>
      </c>
      <c r="F59" s="14" t="s">
        <v>122</v>
      </c>
    </row>
    <row r="61">
      <c r="C61" s="80">
        <v>0.1844097222222222</v>
      </c>
      <c r="D61" s="14" t="s">
        <v>202</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79</v>
      </c>
      <c r="C1" s="44" t="s">
        <v>203</v>
      </c>
      <c r="D1" s="45"/>
      <c r="E1" s="45"/>
      <c r="F1" s="46"/>
      <c r="G1" s="43" t="s">
        <v>80</v>
      </c>
      <c r="H1" s="88" t="s">
        <v>204</v>
      </c>
      <c r="I1" s="48"/>
      <c r="J1" s="48"/>
      <c r="K1" s="48"/>
      <c r="L1" s="48"/>
      <c r="M1" s="48"/>
      <c r="N1" s="49"/>
      <c r="O1" s="47"/>
      <c r="P1" s="48"/>
      <c r="Q1" s="48"/>
      <c r="R1" s="48"/>
      <c r="S1" s="49"/>
    </row>
    <row r="2">
      <c r="A2" s="50"/>
      <c r="B2" s="51" t="s">
        <v>81</v>
      </c>
      <c r="C2" s="52" t="s">
        <v>136</v>
      </c>
      <c r="D2" s="53"/>
      <c r="E2" s="53"/>
      <c r="F2" s="54"/>
      <c r="G2" s="55" t="s">
        <v>82</v>
      </c>
      <c r="H2" s="56" t="s">
        <v>83</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84</v>
      </c>
      <c r="B5" s="60" t="s">
        <v>85</v>
      </c>
      <c r="C5" s="60" t="s">
        <v>86</v>
      </c>
      <c r="D5" s="61"/>
      <c r="E5" s="62" t="s">
        <v>87</v>
      </c>
      <c r="F5" s="62" t="s">
        <v>88</v>
      </c>
      <c r="G5" s="61"/>
      <c r="H5" s="61"/>
      <c r="I5" s="62" t="s">
        <v>89</v>
      </c>
      <c r="J5" s="62" t="s">
        <v>90</v>
      </c>
      <c r="K5" s="63" t="s">
        <v>91</v>
      </c>
      <c r="L5" s="48"/>
      <c r="M5" s="49"/>
      <c r="N5" s="64" t="s">
        <v>92</v>
      </c>
      <c r="O5" s="65" t="s">
        <v>93</v>
      </c>
      <c r="S5" s="66"/>
    </row>
    <row r="6">
      <c r="A6" s="59" t="s">
        <v>94</v>
      </c>
      <c r="B6" s="49"/>
      <c r="C6" s="49"/>
      <c r="D6" s="62" t="s">
        <v>95</v>
      </c>
      <c r="E6" s="62" t="s">
        <v>96</v>
      </c>
      <c r="F6" s="62" t="s">
        <v>97</v>
      </c>
      <c r="G6" s="62" t="s">
        <v>98</v>
      </c>
      <c r="H6" s="62" t="s">
        <v>99</v>
      </c>
      <c r="I6" s="62" t="s">
        <v>100</v>
      </c>
      <c r="J6" s="62" t="s">
        <v>101</v>
      </c>
      <c r="K6" s="62" t="s">
        <v>102</v>
      </c>
      <c r="L6" s="62" t="s">
        <v>103</v>
      </c>
      <c r="M6" s="62" t="s">
        <v>104</v>
      </c>
      <c r="N6" s="49"/>
      <c r="O6" s="48"/>
      <c r="P6" s="48"/>
      <c r="Q6" s="48"/>
      <c r="R6" s="48"/>
      <c r="S6" s="49"/>
    </row>
    <row r="7">
      <c r="A7" s="67"/>
      <c r="B7" s="54"/>
      <c r="C7" s="68" t="s">
        <v>105</v>
      </c>
      <c r="D7" s="2"/>
      <c r="E7" s="2"/>
      <c r="F7" s="2"/>
      <c r="G7" s="2"/>
      <c r="H7" s="2"/>
      <c r="I7" s="2"/>
      <c r="J7" s="2"/>
      <c r="K7" s="2"/>
      <c r="L7" s="2"/>
      <c r="M7" s="2"/>
      <c r="N7" s="69" t="s">
        <v>205</v>
      </c>
    </row>
    <row r="8">
      <c r="N8" s="14" t="s">
        <v>107</v>
      </c>
    </row>
    <row r="9">
      <c r="A9" s="14" t="s">
        <v>21</v>
      </c>
    </row>
    <row r="10">
      <c r="B10" s="14"/>
      <c r="C10" s="80"/>
      <c r="D10" s="14" t="s">
        <v>206</v>
      </c>
      <c r="E10" s="73"/>
      <c r="F10" s="14"/>
      <c r="N10" s="14"/>
    </row>
    <row r="11">
      <c r="B11" s="14">
        <v>1.0</v>
      </c>
      <c r="C11" s="80">
        <v>0.7707918518572114</v>
      </c>
      <c r="D11" s="14" t="s">
        <v>140</v>
      </c>
      <c r="E11" s="73" t="s">
        <v>141</v>
      </c>
      <c r="F11" s="14" t="s">
        <v>122</v>
      </c>
      <c r="N11" s="14" t="s">
        <v>142</v>
      </c>
    </row>
    <row r="12">
      <c r="B12" s="14">
        <v>2.0</v>
      </c>
      <c r="C12" s="80">
        <v>0.773287037037037</v>
      </c>
      <c r="D12" s="14" t="s">
        <v>143</v>
      </c>
      <c r="E12" s="73" t="s">
        <v>144</v>
      </c>
      <c r="F12" s="14" t="s">
        <v>122</v>
      </c>
      <c r="N12" s="14" t="s">
        <v>145</v>
      </c>
    </row>
    <row r="14">
      <c r="D14" s="14" t="s">
        <v>207</v>
      </c>
    </row>
    <row r="15">
      <c r="B15" s="14">
        <v>3.0</v>
      </c>
      <c r="C15" s="80">
        <v>0.7864497800910613</v>
      </c>
      <c r="D15" s="14" t="s">
        <v>140</v>
      </c>
      <c r="E15" s="73" t="s">
        <v>141</v>
      </c>
      <c r="F15" s="14" t="s">
        <v>122</v>
      </c>
    </row>
    <row r="16">
      <c r="D16" s="14" t="s">
        <v>208</v>
      </c>
    </row>
    <row r="17">
      <c r="B17" s="14">
        <v>4.0</v>
      </c>
      <c r="C17" s="80">
        <v>0.7898314583289903</v>
      </c>
      <c r="D17" s="14" t="s">
        <v>140</v>
      </c>
      <c r="E17" s="73" t="s">
        <v>141</v>
      </c>
      <c r="F17" s="14" t="s">
        <v>122</v>
      </c>
    </row>
    <row r="18">
      <c r="D18" s="14" t="s">
        <v>208</v>
      </c>
    </row>
    <row r="19">
      <c r="B19" s="14">
        <v>5.0</v>
      </c>
      <c r="C19" s="80">
        <v>0.7933170833348413</v>
      </c>
      <c r="D19" s="14" t="s">
        <v>140</v>
      </c>
      <c r="E19" s="73" t="s">
        <v>141</v>
      </c>
      <c r="F19" s="14" t="s">
        <v>122</v>
      </c>
    </row>
    <row r="20">
      <c r="D20" s="14" t="s">
        <v>208</v>
      </c>
    </row>
    <row r="21">
      <c r="B21" s="14">
        <v>6.0</v>
      </c>
      <c r="C21" s="80">
        <v>0.7958014236064628</v>
      </c>
      <c r="D21" s="14" t="s">
        <v>140</v>
      </c>
      <c r="E21" s="73" t="s">
        <v>141</v>
      </c>
      <c r="F21" s="14" t="s">
        <v>122</v>
      </c>
    </row>
    <row r="22">
      <c r="D22" s="14" t="s">
        <v>208</v>
      </c>
    </row>
    <row r="23">
      <c r="B23" s="14">
        <v>7.0</v>
      </c>
      <c r="C23" s="80">
        <v>0.7983394675975433</v>
      </c>
      <c r="D23" s="14" t="s">
        <v>140</v>
      </c>
      <c r="E23" s="73" t="s">
        <v>141</v>
      </c>
      <c r="F23" s="14" t="s">
        <v>122</v>
      </c>
    </row>
    <row r="24">
      <c r="D24" s="14" t="s">
        <v>208</v>
      </c>
    </row>
    <row r="25">
      <c r="B25" s="14">
        <v>8.0</v>
      </c>
      <c r="C25" s="80">
        <v>0.8008294097235193</v>
      </c>
      <c r="D25" s="14" t="s">
        <v>140</v>
      </c>
      <c r="E25" s="73" t="s">
        <v>141</v>
      </c>
      <c r="F25" s="14" t="s">
        <v>122</v>
      </c>
    </row>
    <row r="26">
      <c r="D26" s="14" t="s">
        <v>209</v>
      </c>
    </row>
    <row r="27">
      <c r="B27" s="14">
        <v>9.0</v>
      </c>
      <c r="C27" s="80">
        <v>0.8038690624962328</v>
      </c>
      <c r="D27" s="14" t="s">
        <v>140</v>
      </c>
      <c r="E27" s="73" t="s">
        <v>141</v>
      </c>
      <c r="F27" s="14" t="s">
        <v>122</v>
      </c>
    </row>
    <row r="28">
      <c r="D28" s="14" t="s">
        <v>209</v>
      </c>
    </row>
    <row r="29">
      <c r="B29" s="14">
        <v>10.0</v>
      </c>
      <c r="C29" s="80">
        <v>0.8097363888882683</v>
      </c>
      <c r="D29" s="14" t="s">
        <v>140</v>
      </c>
      <c r="E29" s="73" t="s">
        <v>141</v>
      </c>
      <c r="F29" s="14" t="s">
        <v>122</v>
      </c>
    </row>
    <row r="30">
      <c r="D30" s="14" t="s">
        <v>209</v>
      </c>
    </row>
    <row r="31">
      <c r="B31" s="14">
        <v>11.0</v>
      </c>
      <c r="C31" s="80">
        <v>0.8121492824066081</v>
      </c>
      <c r="D31" s="14" t="s">
        <v>140</v>
      </c>
      <c r="E31" s="73" t="s">
        <v>141</v>
      </c>
      <c r="F31" s="14" t="s">
        <v>122</v>
      </c>
    </row>
    <row r="32">
      <c r="D32" s="14" t="s">
        <v>209</v>
      </c>
    </row>
    <row r="33">
      <c r="B33" s="14">
        <v>12.0</v>
      </c>
      <c r="C33" s="80">
        <v>0.8146539699082496</v>
      </c>
      <c r="D33" s="14" t="s">
        <v>140</v>
      </c>
      <c r="E33" s="73" t="s">
        <v>141</v>
      </c>
      <c r="F33" s="14" t="s">
        <v>122</v>
      </c>
    </row>
    <row r="34">
      <c r="D34" s="14" t="s">
        <v>209</v>
      </c>
    </row>
    <row r="35">
      <c r="B35" s="14">
        <v>13.0</v>
      </c>
      <c r="C35" s="80">
        <v>0.8170976851833984</v>
      </c>
      <c r="D35" s="14" t="s">
        <v>140</v>
      </c>
      <c r="E35" s="73" t="s">
        <v>141</v>
      </c>
      <c r="F35" s="14" t="s">
        <v>122</v>
      </c>
    </row>
    <row r="36">
      <c r="D36" s="14" t="s">
        <v>209</v>
      </c>
    </row>
    <row r="37">
      <c r="B37" s="14">
        <v>14.0</v>
      </c>
      <c r="C37" s="80">
        <v>0.8208350231434451</v>
      </c>
      <c r="D37" s="14" t="s">
        <v>140</v>
      </c>
      <c r="E37" s="73" t="s">
        <v>141</v>
      </c>
      <c r="F37" s="14" t="s">
        <v>122</v>
      </c>
    </row>
    <row r="38">
      <c r="D38" s="14" t="s">
        <v>209</v>
      </c>
    </row>
    <row r="39">
      <c r="B39" s="14">
        <v>15.0</v>
      </c>
      <c r="C39" s="80">
        <v>0.8232691666635219</v>
      </c>
      <c r="D39" s="14" t="s">
        <v>140</v>
      </c>
      <c r="E39" s="73" t="s">
        <v>141</v>
      </c>
      <c r="F39" s="14" t="s">
        <v>122</v>
      </c>
    </row>
    <row r="40">
      <c r="D40" s="14" t="s">
        <v>209</v>
      </c>
    </row>
    <row r="41">
      <c r="B41" s="14">
        <v>16.0</v>
      </c>
      <c r="C41" s="80">
        <v>0.8259837962962963</v>
      </c>
      <c r="D41" s="14" t="s">
        <v>140</v>
      </c>
      <c r="E41" s="73" t="s">
        <v>141</v>
      </c>
      <c r="F41" s="14" t="s">
        <v>122</v>
      </c>
    </row>
    <row r="42">
      <c r="D42" s="14" t="s">
        <v>209</v>
      </c>
    </row>
    <row r="43">
      <c r="B43" s="14">
        <v>17.0</v>
      </c>
      <c r="C43" s="80">
        <v>0.8286934837960871</v>
      </c>
      <c r="D43" s="14" t="s">
        <v>140</v>
      </c>
      <c r="E43" s="73" t="s">
        <v>141</v>
      </c>
      <c r="F43" s="14" t="s">
        <v>122</v>
      </c>
    </row>
    <row r="44">
      <c r="D44" s="14" t="s">
        <v>209</v>
      </c>
    </row>
    <row r="45">
      <c r="B45" s="14">
        <v>18.0</v>
      </c>
      <c r="C45" s="80">
        <v>0.830775462962963</v>
      </c>
      <c r="D45" s="14" t="s">
        <v>140</v>
      </c>
      <c r="E45" s="73" t="s">
        <v>141</v>
      </c>
      <c r="F45" s="14" t="s">
        <v>122</v>
      </c>
    </row>
    <row r="46">
      <c r="D46" s="14" t="s">
        <v>208</v>
      </c>
    </row>
    <row r="47">
      <c r="B47" s="14">
        <v>19.0</v>
      </c>
      <c r="C47" s="80">
        <v>0.8335908796289004</v>
      </c>
      <c r="D47" s="14" t="s">
        <v>140</v>
      </c>
      <c r="E47" s="73" t="s">
        <v>141</v>
      </c>
      <c r="F47" s="14" t="s">
        <v>122</v>
      </c>
    </row>
    <row r="48">
      <c r="D48" s="14" t="s">
        <v>208</v>
      </c>
    </row>
    <row r="49">
      <c r="B49" s="14">
        <v>20.0</v>
      </c>
      <c r="C49" s="80">
        <v>0.8360828356526326</v>
      </c>
      <c r="D49" s="14" t="s">
        <v>140</v>
      </c>
      <c r="E49" s="73" t="s">
        <v>141</v>
      </c>
      <c r="F49" s="14" t="s">
        <v>122</v>
      </c>
    </row>
    <row r="50">
      <c r="D50" s="14" t="s">
        <v>208</v>
      </c>
    </row>
    <row r="51">
      <c r="B51" s="14">
        <v>21.0</v>
      </c>
      <c r="C51" s="80">
        <v>0.8385902430600254</v>
      </c>
      <c r="D51" s="14" t="s">
        <v>140</v>
      </c>
      <c r="E51" s="73" t="s">
        <v>141</v>
      </c>
      <c r="F51" s="14" t="s">
        <v>122</v>
      </c>
    </row>
    <row r="52">
      <c r="D52" s="14" t="s">
        <v>208</v>
      </c>
    </row>
    <row r="53">
      <c r="B53" s="14">
        <v>22.0</v>
      </c>
      <c r="C53" s="80">
        <v>0.8411362268525409</v>
      </c>
      <c r="D53" s="14" t="s">
        <v>140</v>
      </c>
      <c r="E53" s="73" t="s">
        <v>141</v>
      </c>
      <c r="F53" s="14" t="s">
        <v>122</v>
      </c>
    </row>
    <row r="54">
      <c r="D54" s="14" t="s">
        <v>210</v>
      </c>
    </row>
    <row r="55">
      <c r="B55" s="14">
        <v>23.0</v>
      </c>
      <c r="C55" s="80">
        <v>0.8435641319447313</v>
      </c>
      <c r="D55" s="14" t="s">
        <v>140</v>
      </c>
      <c r="E55" s="73" t="s">
        <v>141</v>
      </c>
      <c r="F55" s="14" t="s">
        <v>122</v>
      </c>
    </row>
    <row r="56">
      <c r="D56" s="14" t="s">
        <v>211</v>
      </c>
    </row>
    <row r="57">
      <c r="B57" s="14">
        <v>24.0</v>
      </c>
      <c r="C57" s="80">
        <v>0.906297187495511</v>
      </c>
      <c r="D57" s="14" t="s">
        <v>140</v>
      </c>
      <c r="E57" s="73" t="s">
        <v>141</v>
      </c>
      <c r="F57" s="14" t="s">
        <v>122</v>
      </c>
    </row>
    <row r="59">
      <c r="D59" s="14" t="s">
        <v>212</v>
      </c>
    </row>
    <row r="61">
      <c r="A61" s="93"/>
      <c r="B61" s="94">
        <v>25.0</v>
      </c>
      <c r="C61" s="95">
        <v>0.9765042476865347</v>
      </c>
      <c r="D61" s="94" t="s">
        <v>140</v>
      </c>
      <c r="E61" s="96" t="s">
        <v>213</v>
      </c>
      <c r="F61" s="94" t="s">
        <v>122</v>
      </c>
      <c r="G61" s="94" t="s">
        <v>214</v>
      </c>
      <c r="H61" s="93"/>
      <c r="I61" s="93"/>
      <c r="J61" s="93"/>
      <c r="K61" s="93"/>
      <c r="L61" s="93"/>
      <c r="M61" s="93"/>
      <c r="N61" s="94" t="s">
        <v>181</v>
      </c>
      <c r="O61" s="93"/>
      <c r="P61" s="93"/>
      <c r="Q61" s="93"/>
      <c r="R61" s="93"/>
      <c r="S61" s="93"/>
      <c r="T61" s="93"/>
      <c r="U61" s="93"/>
      <c r="V61" s="93"/>
      <c r="W61" s="93"/>
      <c r="X61" s="93"/>
      <c r="Y61" s="93"/>
      <c r="Z61" s="93"/>
    </row>
    <row r="62">
      <c r="A62" s="93"/>
      <c r="B62" s="94">
        <v>26.0</v>
      </c>
      <c r="C62" s="95">
        <v>0.9889428472233703</v>
      </c>
      <c r="D62" s="94" t="s">
        <v>215</v>
      </c>
      <c r="E62" s="96" t="s">
        <v>216</v>
      </c>
      <c r="F62" s="94" t="s">
        <v>122</v>
      </c>
      <c r="G62" s="94" t="s">
        <v>217</v>
      </c>
      <c r="H62" s="93"/>
      <c r="I62" s="93"/>
      <c r="J62" s="93"/>
      <c r="K62" s="93"/>
      <c r="L62" s="93"/>
      <c r="M62" s="93"/>
      <c r="N62" s="94" t="s">
        <v>181</v>
      </c>
      <c r="O62" s="93"/>
      <c r="P62" s="93"/>
      <c r="Q62" s="93"/>
      <c r="R62" s="93"/>
      <c r="S62" s="93"/>
      <c r="T62" s="93"/>
      <c r="U62" s="93"/>
      <c r="V62" s="93"/>
      <c r="W62" s="93"/>
      <c r="X62" s="93"/>
      <c r="Y62" s="93"/>
      <c r="Z62" s="93"/>
    </row>
    <row r="63">
      <c r="A63" s="93"/>
      <c r="B63" s="94">
        <v>27.0</v>
      </c>
      <c r="C63" s="95">
        <v>0.006905787042342126</v>
      </c>
      <c r="D63" s="94" t="s">
        <v>218</v>
      </c>
      <c r="E63" s="96" t="s">
        <v>216</v>
      </c>
      <c r="F63" s="94" t="s">
        <v>122</v>
      </c>
      <c r="G63" s="94" t="s">
        <v>217</v>
      </c>
      <c r="H63" s="93"/>
      <c r="I63" s="93"/>
      <c r="J63" s="93"/>
      <c r="K63" s="93"/>
      <c r="L63" s="93"/>
      <c r="M63" s="93"/>
      <c r="N63" s="94" t="s">
        <v>181</v>
      </c>
      <c r="O63" s="93"/>
      <c r="P63" s="93"/>
      <c r="Q63" s="93"/>
      <c r="R63" s="93"/>
      <c r="S63" s="93"/>
      <c r="T63" s="93"/>
      <c r="U63" s="93"/>
      <c r="V63" s="93"/>
      <c r="W63" s="93"/>
      <c r="X63" s="93"/>
      <c r="Y63" s="93"/>
      <c r="Z63" s="93"/>
    </row>
    <row r="64">
      <c r="A64" s="93"/>
      <c r="B64" s="94">
        <v>28.0</v>
      </c>
      <c r="C64" s="95">
        <v>0.021102627317304723</v>
      </c>
      <c r="D64" s="94" t="s">
        <v>219</v>
      </c>
      <c r="E64" s="96" t="s">
        <v>216</v>
      </c>
      <c r="F64" s="94" t="s">
        <v>122</v>
      </c>
      <c r="G64" s="94" t="s">
        <v>217</v>
      </c>
      <c r="H64" s="93"/>
      <c r="I64" s="93"/>
      <c r="J64" s="93"/>
      <c r="K64" s="93"/>
      <c r="L64" s="93"/>
      <c r="M64" s="93"/>
      <c r="N64" s="94" t="s">
        <v>181</v>
      </c>
      <c r="O64" s="93"/>
      <c r="P64" s="93"/>
      <c r="Q64" s="93"/>
      <c r="R64" s="93"/>
      <c r="S64" s="93"/>
      <c r="T64" s="93"/>
      <c r="U64" s="93"/>
      <c r="V64" s="93"/>
      <c r="W64" s="93"/>
      <c r="X64" s="93"/>
      <c r="Y64" s="93"/>
      <c r="Z64" s="93"/>
    </row>
    <row r="66">
      <c r="B66" s="14">
        <v>29.0</v>
      </c>
      <c r="C66" s="80">
        <v>0.0339182523166528</v>
      </c>
      <c r="D66" s="14" t="s">
        <v>143</v>
      </c>
      <c r="E66" s="73" t="s">
        <v>144</v>
      </c>
      <c r="F66" s="14" t="s">
        <v>122</v>
      </c>
    </row>
    <row r="67">
      <c r="D67" s="14" t="s">
        <v>220</v>
      </c>
    </row>
    <row r="68">
      <c r="B68" s="73" t="s">
        <v>221</v>
      </c>
      <c r="C68" s="80">
        <v>0.1159426620361046</v>
      </c>
      <c r="D68" s="14" t="s">
        <v>146</v>
      </c>
      <c r="E68" s="14">
        <v>0.0</v>
      </c>
      <c r="F68" s="14" t="s">
        <v>122</v>
      </c>
    </row>
    <row r="69">
      <c r="B69" s="73" t="s">
        <v>222</v>
      </c>
      <c r="C69" s="80">
        <v>0.16251423611538485</v>
      </c>
      <c r="D69" s="14" t="s">
        <v>148</v>
      </c>
      <c r="E69" s="14">
        <v>1800.0</v>
      </c>
      <c r="F69" s="14" t="s">
        <v>122</v>
      </c>
    </row>
    <row r="71">
      <c r="C71" s="80">
        <v>0.17386574074074074</v>
      </c>
      <c r="D71" s="14" t="s">
        <v>223</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79</v>
      </c>
      <c r="C1" s="44" t="s">
        <v>224</v>
      </c>
      <c r="D1" s="45"/>
      <c r="E1" s="45"/>
      <c r="F1" s="46"/>
      <c r="G1" s="43" t="s">
        <v>80</v>
      </c>
      <c r="H1" s="88" t="s">
        <v>225</v>
      </c>
      <c r="I1" s="48"/>
      <c r="J1" s="48"/>
      <c r="K1" s="48"/>
      <c r="L1" s="48"/>
      <c r="M1" s="48"/>
      <c r="N1" s="49"/>
      <c r="O1" s="47"/>
      <c r="P1" s="48"/>
      <c r="Q1" s="48"/>
      <c r="R1" s="48"/>
      <c r="S1" s="49"/>
    </row>
    <row r="2">
      <c r="A2" s="50"/>
      <c r="B2" s="51" t="s">
        <v>81</v>
      </c>
      <c r="C2" s="52" t="s">
        <v>136</v>
      </c>
      <c r="D2" s="53"/>
      <c r="E2" s="53"/>
      <c r="F2" s="54"/>
      <c r="G2" s="55" t="s">
        <v>82</v>
      </c>
      <c r="H2" s="56" t="s">
        <v>83</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84</v>
      </c>
      <c r="B5" s="60" t="s">
        <v>85</v>
      </c>
      <c r="C5" s="60" t="s">
        <v>86</v>
      </c>
      <c r="D5" s="61"/>
      <c r="E5" s="62" t="s">
        <v>87</v>
      </c>
      <c r="F5" s="62" t="s">
        <v>88</v>
      </c>
      <c r="G5" s="61"/>
      <c r="H5" s="61"/>
      <c r="I5" s="62" t="s">
        <v>89</v>
      </c>
      <c r="J5" s="62" t="s">
        <v>90</v>
      </c>
      <c r="K5" s="63" t="s">
        <v>91</v>
      </c>
      <c r="L5" s="48"/>
      <c r="M5" s="49"/>
      <c r="N5" s="64" t="s">
        <v>92</v>
      </c>
      <c r="O5" s="65" t="s">
        <v>93</v>
      </c>
      <c r="S5" s="66"/>
    </row>
    <row r="6">
      <c r="A6" s="59" t="s">
        <v>94</v>
      </c>
      <c r="B6" s="49"/>
      <c r="C6" s="49"/>
      <c r="D6" s="62" t="s">
        <v>95</v>
      </c>
      <c r="E6" s="62" t="s">
        <v>96</v>
      </c>
      <c r="F6" s="62" t="s">
        <v>97</v>
      </c>
      <c r="G6" s="62" t="s">
        <v>98</v>
      </c>
      <c r="H6" s="62" t="s">
        <v>99</v>
      </c>
      <c r="I6" s="62" t="s">
        <v>100</v>
      </c>
      <c r="J6" s="62" t="s">
        <v>101</v>
      </c>
      <c r="K6" s="62" t="s">
        <v>102</v>
      </c>
      <c r="L6" s="62" t="s">
        <v>103</v>
      </c>
      <c r="M6" s="62" t="s">
        <v>104</v>
      </c>
      <c r="N6" s="49"/>
      <c r="O6" s="48"/>
      <c r="P6" s="48"/>
      <c r="Q6" s="48"/>
      <c r="R6" s="48"/>
      <c r="S6" s="49"/>
    </row>
    <row r="7">
      <c r="A7" s="67"/>
      <c r="B7" s="54"/>
      <c r="C7" s="68" t="s">
        <v>105</v>
      </c>
      <c r="D7" s="2"/>
      <c r="E7" s="2"/>
      <c r="F7" s="2"/>
      <c r="G7" s="2"/>
      <c r="H7" s="2"/>
      <c r="I7" s="2"/>
      <c r="J7" s="2"/>
      <c r="K7" s="2"/>
      <c r="L7" s="2"/>
      <c r="M7" s="2"/>
      <c r="N7" s="69" t="s">
        <v>226</v>
      </c>
    </row>
    <row r="8">
      <c r="N8" s="14" t="s">
        <v>227</v>
      </c>
    </row>
    <row r="9">
      <c r="A9" s="14" t="s">
        <v>21</v>
      </c>
    </row>
    <row r="10">
      <c r="B10" s="14"/>
      <c r="C10" s="80"/>
      <c r="D10" s="14" t="s">
        <v>168</v>
      </c>
      <c r="E10" s="73"/>
      <c r="F10" s="14"/>
      <c r="N10" s="14"/>
    </row>
    <row r="11">
      <c r="B11" s="14">
        <v>1.0</v>
      </c>
      <c r="C11" s="80">
        <v>0.7707796759204939</v>
      </c>
      <c r="D11" s="14" t="s">
        <v>140</v>
      </c>
      <c r="E11" s="73" t="s">
        <v>141</v>
      </c>
      <c r="F11" s="14" t="s">
        <v>122</v>
      </c>
      <c r="N11" s="14" t="s">
        <v>142</v>
      </c>
    </row>
    <row r="12">
      <c r="B12" s="14">
        <v>2.0</v>
      </c>
      <c r="C12" s="80">
        <v>0.7736689814814814</v>
      </c>
      <c r="D12" s="14" t="s">
        <v>143</v>
      </c>
      <c r="E12" s="73" t="s">
        <v>144</v>
      </c>
      <c r="F12" s="14" t="s">
        <v>122</v>
      </c>
      <c r="N12" s="14" t="s">
        <v>145</v>
      </c>
    </row>
    <row r="14">
      <c r="D14" s="23" t="s">
        <v>228</v>
      </c>
    </row>
    <row r="15">
      <c r="B15" s="14">
        <v>3.0</v>
      </c>
      <c r="C15" s="80">
        <v>0.7830656481528422</v>
      </c>
      <c r="D15" s="14" t="s">
        <v>140</v>
      </c>
      <c r="E15" s="73" t="s">
        <v>141</v>
      </c>
      <c r="F15" s="14" t="s">
        <v>122</v>
      </c>
    </row>
    <row r="16">
      <c r="D16" s="14" t="s">
        <v>209</v>
      </c>
    </row>
    <row r="17">
      <c r="B17" s="14">
        <v>4.0</v>
      </c>
      <c r="C17" s="80">
        <v>0.7859053935171687</v>
      </c>
      <c r="D17" s="14" t="s">
        <v>140</v>
      </c>
      <c r="E17" s="73" t="s">
        <v>141</v>
      </c>
      <c r="F17" s="14" t="s">
        <v>122</v>
      </c>
    </row>
    <row r="18">
      <c r="D18" s="14" t="s">
        <v>209</v>
      </c>
    </row>
    <row r="19">
      <c r="B19" s="14">
        <v>5.0</v>
      </c>
      <c r="C19" s="80">
        <v>0.7898578703752719</v>
      </c>
      <c r="D19" s="14" t="s">
        <v>140</v>
      </c>
      <c r="E19" s="73" t="s">
        <v>141</v>
      </c>
      <c r="F19" s="14" t="s">
        <v>122</v>
      </c>
    </row>
    <row r="20">
      <c r="D20" s="14" t="s">
        <v>209</v>
      </c>
    </row>
    <row r="21">
      <c r="B21" s="14">
        <v>6.0</v>
      </c>
      <c r="C21" s="80">
        <v>0.8027841782459291</v>
      </c>
      <c r="D21" s="14" t="s">
        <v>140</v>
      </c>
      <c r="E21" s="73" t="s">
        <v>141</v>
      </c>
      <c r="F21" s="14" t="s">
        <v>122</v>
      </c>
    </row>
    <row r="22">
      <c r="D22" s="14" t="s">
        <v>209</v>
      </c>
    </row>
    <row r="23">
      <c r="B23" s="14">
        <v>7.0</v>
      </c>
      <c r="C23" s="80">
        <v>0.8053978356474545</v>
      </c>
      <c r="D23" s="14" t="s">
        <v>140</v>
      </c>
      <c r="E23" s="73" t="s">
        <v>141</v>
      </c>
      <c r="F23" s="14" t="s">
        <v>122</v>
      </c>
    </row>
    <row r="24">
      <c r="D24" s="14" t="s">
        <v>209</v>
      </c>
    </row>
    <row r="25">
      <c r="B25" s="14">
        <v>8.0</v>
      </c>
      <c r="C25" s="80">
        <v>0.8082674652760033</v>
      </c>
      <c r="D25" s="14" t="s">
        <v>140</v>
      </c>
      <c r="E25" s="73" t="s">
        <v>141</v>
      </c>
      <c r="F25" s="14" t="s">
        <v>122</v>
      </c>
      <c r="N25" s="14" t="s">
        <v>229</v>
      </c>
    </row>
    <row r="26">
      <c r="D26" s="14" t="s">
        <v>230</v>
      </c>
    </row>
    <row r="27">
      <c r="B27" s="14">
        <v>9.0</v>
      </c>
      <c r="C27" s="80">
        <v>0.8100109606457409</v>
      </c>
      <c r="D27" s="14" t="s">
        <v>140</v>
      </c>
      <c r="E27" s="73" t="s">
        <v>141</v>
      </c>
      <c r="F27" s="14" t="s">
        <v>122</v>
      </c>
      <c r="N27" s="14" t="s">
        <v>229</v>
      </c>
    </row>
    <row r="28">
      <c r="D28" s="14" t="s">
        <v>209</v>
      </c>
    </row>
    <row r="29">
      <c r="B29" s="14">
        <v>10.0</v>
      </c>
      <c r="C29" s="80">
        <v>0.8128550810215529</v>
      </c>
      <c r="D29" s="14" t="s">
        <v>140</v>
      </c>
      <c r="E29" s="73" t="s">
        <v>141</v>
      </c>
      <c r="F29" s="14" t="s">
        <v>122</v>
      </c>
      <c r="N29" s="14" t="s">
        <v>229</v>
      </c>
    </row>
    <row r="30">
      <c r="D30" s="14" t="s">
        <v>231</v>
      </c>
    </row>
    <row r="31">
      <c r="B31" s="14">
        <v>11.0</v>
      </c>
      <c r="C31" s="80">
        <v>0.8155873958312441</v>
      </c>
      <c r="D31" s="14" t="s">
        <v>140</v>
      </c>
      <c r="E31" s="73" t="s">
        <v>141</v>
      </c>
      <c r="F31" s="14" t="s">
        <v>122</v>
      </c>
      <c r="N31" s="14" t="s">
        <v>229</v>
      </c>
    </row>
    <row r="32">
      <c r="D32" s="14" t="s">
        <v>231</v>
      </c>
    </row>
    <row r="33">
      <c r="B33" s="14">
        <v>12.0</v>
      </c>
      <c r="C33" s="80">
        <v>0.8176129050916643</v>
      </c>
      <c r="D33" s="14" t="s">
        <v>140</v>
      </c>
      <c r="E33" s="73" t="s">
        <v>141</v>
      </c>
      <c r="F33" s="14" t="s">
        <v>122</v>
      </c>
      <c r="N33" s="14" t="s">
        <v>229</v>
      </c>
    </row>
    <row r="34">
      <c r="D34" s="14" t="s">
        <v>232</v>
      </c>
    </row>
    <row r="35">
      <c r="B35" s="14">
        <v>13.0</v>
      </c>
      <c r="C35" s="80">
        <v>0.8198034027736867</v>
      </c>
      <c r="D35" s="14" t="s">
        <v>140</v>
      </c>
      <c r="E35" s="73" t="s">
        <v>141</v>
      </c>
      <c r="F35" s="14" t="s">
        <v>122</v>
      </c>
      <c r="N35" s="14" t="s">
        <v>229</v>
      </c>
    </row>
    <row r="36">
      <c r="D36" s="23" t="s">
        <v>233</v>
      </c>
    </row>
    <row r="37">
      <c r="B37" s="14">
        <v>14.0</v>
      </c>
      <c r="C37" s="80">
        <v>0.8228234722191701</v>
      </c>
      <c r="D37" s="14" t="s">
        <v>140</v>
      </c>
      <c r="E37" s="73" t="s">
        <v>141</v>
      </c>
      <c r="F37" s="14" t="s">
        <v>122</v>
      </c>
      <c r="N37" s="14" t="s">
        <v>229</v>
      </c>
    </row>
    <row r="38">
      <c r="D38" s="23" t="s">
        <v>234</v>
      </c>
    </row>
    <row r="39">
      <c r="B39" s="14">
        <v>15.0</v>
      </c>
      <c r="C39" s="80">
        <v>0.828287037037037</v>
      </c>
      <c r="D39" s="14" t="s">
        <v>140</v>
      </c>
      <c r="E39" s="73" t="s">
        <v>141</v>
      </c>
      <c r="F39" s="14" t="s">
        <v>122</v>
      </c>
    </row>
    <row r="41">
      <c r="D41" s="14" t="s">
        <v>235</v>
      </c>
    </row>
    <row r="42">
      <c r="B42" s="14">
        <v>16.0</v>
      </c>
      <c r="C42" s="80">
        <v>0.8923611111111112</v>
      </c>
      <c r="D42" s="14" t="s">
        <v>140</v>
      </c>
      <c r="E42" s="73" t="s">
        <v>141</v>
      </c>
      <c r="F42" s="14" t="s">
        <v>122</v>
      </c>
    </row>
    <row r="44">
      <c r="C44" s="80">
        <v>0.8930439814814815</v>
      </c>
      <c r="D44" s="14" t="s">
        <v>236</v>
      </c>
    </row>
    <row r="45">
      <c r="C45" s="80">
        <v>0.9252499189824448</v>
      </c>
      <c r="D45" s="14" t="s">
        <v>237</v>
      </c>
    </row>
    <row r="47">
      <c r="A47" s="14" t="s">
        <v>26</v>
      </c>
      <c r="B47" s="14">
        <v>17.0</v>
      </c>
      <c r="C47" s="80">
        <v>0.020011122687719762</v>
      </c>
      <c r="D47" s="14" t="s">
        <v>140</v>
      </c>
      <c r="E47" s="73" t="s">
        <v>141</v>
      </c>
      <c r="F47" s="14" t="s">
        <v>122</v>
      </c>
      <c r="G47" s="14">
        <v>1.0</v>
      </c>
      <c r="H47" s="14">
        <v>1050.0</v>
      </c>
      <c r="N47" s="14" t="s">
        <v>238</v>
      </c>
    </row>
    <row r="48">
      <c r="B48" s="14">
        <v>18.0</v>
      </c>
      <c r="C48" s="97">
        <v>0.025</v>
      </c>
      <c r="D48" s="14" t="s">
        <v>140</v>
      </c>
      <c r="E48" s="73" t="s">
        <v>141</v>
      </c>
      <c r="F48" s="14" t="s">
        <v>122</v>
      </c>
      <c r="G48" s="14">
        <v>1.0</v>
      </c>
      <c r="H48" s="14">
        <v>1050.0</v>
      </c>
      <c r="N48" s="14" t="s">
        <v>142</v>
      </c>
    </row>
    <row r="49">
      <c r="B49" s="14">
        <v>19.0</v>
      </c>
      <c r="C49" s="80">
        <v>0.02840644675598014</v>
      </c>
      <c r="D49" s="14" t="s">
        <v>143</v>
      </c>
      <c r="E49" s="73" t="s">
        <v>144</v>
      </c>
      <c r="F49" s="14" t="s">
        <v>122</v>
      </c>
      <c r="G49" s="14">
        <v>1.0</v>
      </c>
      <c r="H49" s="14">
        <v>1050.0</v>
      </c>
      <c r="N49" s="14" t="s">
        <v>145</v>
      </c>
    </row>
    <row r="51">
      <c r="C51" s="80">
        <v>0.044854131949250586</v>
      </c>
      <c r="D51" s="14" t="s">
        <v>239</v>
      </c>
    </row>
    <row r="53">
      <c r="B53" s="14">
        <v>20.0</v>
      </c>
      <c r="C53" s="80">
        <v>0.06969997685519047</v>
      </c>
      <c r="D53" s="14" t="s">
        <v>240</v>
      </c>
      <c r="E53" s="73">
        <v>1800.0</v>
      </c>
      <c r="F53" s="14" t="s">
        <v>122</v>
      </c>
      <c r="G53" s="14" t="s">
        <v>241</v>
      </c>
      <c r="H53" s="14">
        <v>1035.0</v>
      </c>
      <c r="I53" s="73" t="s">
        <v>242</v>
      </c>
      <c r="J53" s="14" t="s">
        <v>243</v>
      </c>
      <c r="N53" s="14" t="s">
        <v>244</v>
      </c>
    </row>
    <row r="54">
      <c r="B54" s="14">
        <v>21.0</v>
      </c>
      <c r="C54" s="80">
        <v>0.07815146990469657</v>
      </c>
      <c r="D54" s="14" t="s">
        <v>178</v>
      </c>
      <c r="E54" s="73">
        <v>1800.0</v>
      </c>
      <c r="F54" s="14" t="s">
        <v>122</v>
      </c>
      <c r="H54" s="14">
        <v>1035.0</v>
      </c>
      <c r="I54" s="73" t="s">
        <v>242</v>
      </c>
      <c r="J54" s="14" t="s">
        <v>243</v>
      </c>
      <c r="N54" s="14" t="s">
        <v>245</v>
      </c>
    </row>
    <row r="55">
      <c r="B55" s="14">
        <v>22.0</v>
      </c>
      <c r="C55" s="80">
        <v>0.10011574074074074</v>
      </c>
      <c r="D55" s="14" t="s">
        <v>178</v>
      </c>
      <c r="E55" s="73">
        <v>1800.0</v>
      </c>
      <c r="F55" s="14" t="s">
        <v>122</v>
      </c>
      <c r="G55" s="14" t="s">
        <v>246</v>
      </c>
      <c r="H55" s="14">
        <v>1035.0</v>
      </c>
      <c r="I55" s="73" t="s">
        <v>242</v>
      </c>
      <c r="J55" s="14" t="s">
        <v>243</v>
      </c>
      <c r="N55" s="14" t="s">
        <v>247</v>
      </c>
    </row>
    <row r="56">
      <c r="D56" s="14" t="s">
        <v>248</v>
      </c>
      <c r="E56" s="73"/>
      <c r="I56" s="73"/>
    </row>
    <row r="57">
      <c r="C57" s="80">
        <v>0.18072601851599757</v>
      </c>
      <c r="D57" s="14" t="s">
        <v>249</v>
      </c>
      <c r="E57" s="73"/>
      <c r="I57" s="73"/>
    </row>
    <row r="58">
      <c r="E58" s="73"/>
      <c r="I58" s="73"/>
    </row>
    <row r="59">
      <c r="E59" s="73"/>
      <c r="I59" s="73"/>
    </row>
    <row r="60">
      <c r="E60" s="73"/>
      <c r="I60" s="73"/>
    </row>
    <row r="61">
      <c r="E61" s="73"/>
      <c r="I61" s="73"/>
    </row>
    <row r="62">
      <c r="E62" s="73"/>
      <c r="I62" s="73"/>
    </row>
    <row r="63">
      <c r="E63" s="73"/>
      <c r="I63" s="73"/>
    </row>
    <row r="64">
      <c r="E64" s="73"/>
      <c r="I64" s="73"/>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2"/>
      <c r="B1" s="43" t="s">
        <v>79</v>
      </c>
      <c r="C1" s="44" t="s">
        <v>250</v>
      </c>
      <c r="D1" s="45"/>
      <c r="E1" s="45"/>
      <c r="F1" s="46"/>
      <c r="G1" s="43" t="s">
        <v>80</v>
      </c>
      <c r="H1" s="88" t="s">
        <v>251</v>
      </c>
      <c r="I1" s="48"/>
      <c r="J1" s="48"/>
      <c r="K1" s="48"/>
      <c r="L1" s="48"/>
      <c r="M1" s="48"/>
      <c r="N1" s="49"/>
      <c r="O1" s="47"/>
      <c r="P1" s="48"/>
      <c r="Q1" s="48"/>
      <c r="R1" s="48"/>
      <c r="S1" s="49"/>
    </row>
    <row r="2">
      <c r="A2" s="50"/>
      <c r="B2" s="51" t="s">
        <v>81</v>
      </c>
      <c r="C2" s="52" t="s">
        <v>136</v>
      </c>
      <c r="D2" s="53"/>
      <c r="E2" s="53"/>
      <c r="F2" s="54"/>
      <c r="G2" s="55" t="s">
        <v>82</v>
      </c>
      <c r="H2" s="56" t="s">
        <v>83</v>
      </c>
      <c r="I2" s="48"/>
      <c r="J2" s="48"/>
      <c r="K2" s="48"/>
      <c r="L2" s="48"/>
      <c r="M2" s="48"/>
      <c r="N2" s="49"/>
      <c r="O2" s="47"/>
      <c r="P2" s="48"/>
      <c r="Q2" s="48"/>
      <c r="R2" s="48"/>
      <c r="S2" s="49"/>
    </row>
    <row r="3">
      <c r="A3" s="57"/>
      <c r="B3" s="58"/>
      <c r="C3" s="58"/>
      <c r="D3" s="58"/>
      <c r="E3" s="58"/>
      <c r="F3" s="58"/>
      <c r="G3" s="58"/>
      <c r="H3" s="58"/>
      <c r="I3" s="58"/>
      <c r="J3" s="58"/>
      <c r="K3" s="58"/>
      <c r="L3" s="58"/>
      <c r="M3" s="58"/>
      <c r="N3" s="58"/>
      <c r="O3" s="47"/>
      <c r="P3" s="48"/>
      <c r="Q3" s="48"/>
      <c r="R3" s="48"/>
      <c r="S3" s="49"/>
    </row>
    <row r="4">
      <c r="A4" s="50"/>
      <c r="B4" s="42"/>
      <c r="C4" s="42"/>
      <c r="D4" s="42"/>
      <c r="E4" s="42"/>
      <c r="F4" s="42"/>
      <c r="G4" s="42"/>
      <c r="H4" s="42"/>
      <c r="I4" s="42"/>
      <c r="J4" s="42"/>
      <c r="K4" s="42"/>
      <c r="L4" s="42"/>
      <c r="M4" s="42"/>
      <c r="N4" s="42"/>
      <c r="O4" s="47"/>
      <c r="P4" s="48"/>
      <c r="Q4" s="48"/>
      <c r="R4" s="48"/>
      <c r="S4" s="49"/>
    </row>
    <row r="5">
      <c r="A5" s="59" t="s">
        <v>84</v>
      </c>
      <c r="B5" s="60" t="s">
        <v>85</v>
      </c>
      <c r="C5" s="60" t="s">
        <v>86</v>
      </c>
      <c r="D5" s="61"/>
      <c r="E5" s="62" t="s">
        <v>87</v>
      </c>
      <c r="F5" s="62" t="s">
        <v>88</v>
      </c>
      <c r="G5" s="61"/>
      <c r="H5" s="61"/>
      <c r="I5" s="62" t="s">
        <v>89</v>
      </c>
      <c r="J5" s="62" t="s">
        <v>90</v>
      </c>
      <c r="K5" s="63" t="s">
        <v>91</v>
      </c>
      <c r="L5" s="48"/>
      <c r="M5" s="49"/>
      <c r="N5" s="64" t="s">
        <v>92</v>
      </c>
      <c r="O5" s="65" t="s">
        <v>93</v>
      </c>
      <c r="S5" s="66"/>
    </row>
    <row r="6">
      <c r="A6" s="59" t="s">
        <v>94</v>
      </c>
      <c r="B6" s="49"/>
      <c r="C6" s="49"/>
      <c r="D6" s="62" t="s">
        <v>95</v>
      </c>
      <c r="E6" s="62" t="s">
        <v>96</v>
      </c>
      <c r="F6" s="62" t="s">
        <v>97</v>
      </c>
      <c r="G6" s="62" t="s">
        <v>98</v>
      </c>
      <c r="H6" s="62" t="s">
        <v>99</v>
      </c>
      <c r="I6" s="62" t="s">
        <v>100</v>
      </c>
      <c r="J6" s="62" t="s">
        <v>101</v>
      </c>
      <c r="K6" s="62" t="s">
        <v>102</v>
      </c>
      <c r="L6" s="62" t="s">
        <v>103</v>
      </c>
      <c r="M6" s="62" t="s">
        <v>104</v>
      </c>
      <c r="N6" s="49"/>
      <c r="O6" s="48"/>
      <c r="P6" s="48"/>
      <c r="Q6" s="48"/>
      <c r="R6" s="48"/>
      <c r="S6" s="49"/>
    </row>
    <row r="7">
      <c r="A7" s="67"/>
      <c r="B7" s="54"/>
      <c r="C7" s="68" t="s">
        <v>105</v>
      </c>
      <c r="D7" s="2"/>
      <c r="E7" s="2"/>
      <c r="F7" s="2"/>
      <c r="G7" s="2"/>
      <c r="H7" s="2"/>
      <c r="I7" s="2"/>
      <c r="J7" s="2"/>
      <c r="K7" s="2"/>
      <c r="L7" s="2"/>
      <c r="M7" s="2"/>
      <c r="N7" s="69" t="s">
        <v>252</v>
      </c>
    </row>
    <row r="8">
      <c r="N8" s="14" t="s">
        <v>253</v>
      </c>
    </row>
    <row r="9">
      <c r="A9" s="14" t="s">
        <v>21</v>
      </c>
    </row>
    <row r="10">
      <c r="D10" s="14" t="s">
        <v>168</v>
      </c>
      <c r="E10" s="73"/>
      <c r="F10" s="14"/>
    </row>
    <row r="12">
      <c r="B12" s="14">
        <v>1.0</v>
      </c>
      <c r="C12" s="80">
        <v>0.7562923842633609</v>
      </c>
      <c r="D12" s="82" t="s">
        <v>121</v>
      </c>
      <c r="E12" s="82" t="s">
        <v>254</v>
      </c>
      <c r="F12" s="14" t="s">
        <v>122</v>
      </c>
      <c r="N12" s="82" t="s">
        <v>255</v>
      </c>
    </row>
    <row r="13">
      <c r="B13" s="14">
        <v>2.0</v>
      </c>
      <c r="C13" s="80">
        <v>0.7579292592563434</v>
      </c>
      <c r="D13" s="82" t="s">
        <v>121</v>
      </c>
      <c r="E13" s="82" t="s">
        <v>256</v>
      </c>
      <c r="F13" s="14" t="s">
        <v>122</v>
      </c>
      <c r="M13" s="14" t="s">
        <v>124</v>
      </c>
      <c r="N13" s="82" t="s">
        <v>257</v>
      </c>
    </row>
    <row r="14">
      <c r="B14" s="14">
        <v>3.0</v>
      </c>
      <c r="C14" s="80">
        <v>0.7598274305564701</v>
      </c>
      <c r="D14" s="82" t="s">
        <v>121</v>
      </c>
      <c r="E14" s="82" t="s">
        <v>258</v>
      </c>
      <c r="F14" s="14" t="s">
        <v>122</v>
      </c>
      <c r="M14" s="14" t="s">
        <v>259</v>
      </c>
      <c r="N14" s="82" t="s">
        <v>260</v>
      </c>
    </row>
    <row r="15">
      <c r="B15" s="14">
        <v>4.0</v>
      </c>
      <c r="C15" s="80">
        <v>0.7619074768517748</v>
      </c>
      <c r="D15" s="82" t="s">
        <v>121</v>
      </c>
      <c r="E15" s="82" t="s">
        <v>261</v>
      </c>
      <c r="F15" s="14" t="s">
        <v>122</v>
      </c>
      <c r="G15" s="14"/>
      <c r="M15" s="14" t="s">
        <v>124</v>
      </c>
      <c r="N15" s="82" t="s">
        <v>262</v>
      </c>
    </row>
    <row r="16">
      <c r="B16" s="14">
        <v>5.0</v>
      </c>
      <c r="C16" s="80">
        <v>0.7645893750013784</v>
      </c>
      <c r="D16" s="82" t="s">
        <v>121</v>
      </c>
      <c r="E16" s="82" t="s">
        <v>263</v>
      </c>
      <c r="F16" s="14" t="s">
        <v>122</v>
      </c>
      <c r="G16" s="14"/>
      <c r="M16" s="14" t="s">
        <v>264</v>
      </c>
      <c r="N16" s="14" t="s">
        <v>265</v>
      </c>
    </row>
    <row r="18">
      <c r="B18" s="14">
        <v>6.0</v>
      </c>
      <c r="C18" s="80">
        <v>0.7824606481444789</v>
      </c>
      <c r="D18" s="14" t="s">
        <v>140</v>
      </c>
      <c r="E18" s="73" t="s">
        <v>141</v>
      </c>
      <c r="F18" s="14" t="s">
        <v>122</v>
      </c>
      <c r="N18" s="14" t="s">
        <v>266</v>
      </c>
    </row>
    <row r="19">
      <c r="B19" s="14">
        <v>7.0</v>
      </c>
      <c r="C19" s="80">
        <v>0.7852546296296297</v>
      </c>
      <c r="D19" s="14" t="s">
        <v>143</v>
      </c>
      <c r="E19" s="73" t="s">
        <v>144</v>
      </c>
      <c r="F19" s="14" t="s">
        <v>122</v>
      </c>
      <c r="N19" s="14" t="s">
        <v>267</v>
      </c>
    </row>
    <row r="21">
      <c r="B21" s="14">
        <v>8.0</v>
      </c>
      <c r="C21" s="80">
        <v>0.7945928935223492</v>
      </c>
      <c r="D21" s="14" t="s">
        <v>240</v>
      </c>
      <c r="E21" s="73">
        <v>300.0</v>
      </c>
      <c r="F21" s="14" t="s">
        <v>122</v>
      </c>
      <c r="H21" s="14">
        <v>1050.0</v>
      </c>
      <c r="I21" s="73" t="s">
        <v>242</v>
      </c>
    </row>
    <row r="22">
      <c r="B22" s="14">
        <v>9.0</v>
      </c>
      <c r="C22" s="80">
        <v>0.8028869097179268</v>
      </c>
      <c r="D22" s="14" t="s">
        <v>178</v>
      </c>
      <c r="E22" s="73">
        <v>1800.0</v>
      </c>
      <c r="F22" s="14" t="s">
        <v>122</v>
      </c>
      <c r="G22" s="14" t="s">
        <v>268</v>
      </c>
      <c r="H22" s="14">
        <v>1040.0</v>
      </c>
      <c r="I22" s="73" t="s">
        <v>242</v>
      </c>
      <c r="J22" s="14" t="s">
        <v>269</v>
      </c>
      <c r="N22" s="14" t="s">
        <v>270</v>
      </c>
    </row>
    <row r="23">
      <c r="B23" s="14">
        <v>10.0</v>
      </c>
      <c r="C23" s="80">
        <v>0.826119340279547</v>
      </c>
      <c r="D23" s="14" t="s">
        <v>178</v>
      </c>
      <c r="E23" s="73">
        <v>1800.0</v>
      </c>
      <c r="F23" s="14" t="s">
        <v>122</v>
      </c>
      <c r="G23" s="14" t="s">
        <v>271</v>
      </c>
      <c r="H23" s="14">
        <v>1040.0</v>
      </c>
      <c r="I23" s="73" t="s">
        <v>242</v>
      </c>
      <c r="J23" s="14" t="s">
        <v>272</v>
      </c>
      <c r="N23" s="14" t="s">
        <v>247</v>
      </c>
    </row>
    <row r="24">
      <c r="B24" s="14">
        <v>11.0</v>
      </c>
      <c r="C24" s="80">
        <v>0.8472453703703704</v>
      </c>
      <c r="D24" s="14" t="s">
        <v>178</v>
      </c>
      <c r="E24" s="73">
        <v>1800.0</v>
      </c>
      <c r="F24" s="14" t="s">
        <v>122</v>
      </c>
      <c r="G24" s="14" t="s">
        <v>273</v>
      </c>
      <c r="H24" s="14">
        <v>1040.0</v>
      </c>
      <c r="I24" s="73" t="s">
        <v>242</v>
      </c>
      <c r="J24" s="14" t="s">
        <v>274</v>
      </c>
      <c r="N24" s="14" t="s">
        <v>275</v>
      </c>
    </row>
    <row r="25">
      <c r="B25" s="14">
        <v>12.0</v>
      </c>
      <c r="C25" s="80">
        <v>0.869988425925926</v>
      </c>
      <c r="D25" s="14" t="s">
        <v>178</v>
      </c>
      <c r="E25" s="73">
        <v>1800.0</v>
      </c>
      <c r="F25" s="14" t="s">
        <v>122</v>
      </c>
      <c r="G25" s="14" t="s">
        <v>276</v>
      </c>
      <c r="H25" s="14">
        <v>1040.0</v>
      </c>
      <c r="I25" s="73" t="s">
        <v>242</v>
      </c>
      <c r="J25" s="14" t="s">
        <v>274</v>
      </c>
      <c r="N25" s="14" t="s">
        <v>277</v>
      </c>
    </row>
    <row r="26">
      <c r="B26" s="14">
        <v>13.0</v>
      </c>
      <c r="C26" s="80">
        <v>0.8920486111111111</v>
      </c>
      <c r="D26" s="14" t="s">
        <v>140</v>
      </c>
      <c r="E26" s="73" t="s">
        <v>141</v>
      </c>
      <c r="F26" s="14" t="s">
        <v>122</v>
      </c>
      <c r="I26" s="98"/>
    </row>
    <row r="27">
      <c r="B27" s="14">
        <v>14.0</v>
      </c>
      <c r="C27" s="80">
        <v>0.8950462962962963</v>
      </c>
      <c r="D27" s="14" t="s">
        <v>143</v>
      </c>
      <c r="E27" s="73" t="s">
        <v>144</v>
      </c>
      <c r="F27" s="14" t="s">
        <v>122</v>
      </c>
      <c r="I27" s="98"/>
    </row>
    <row r="28">
      <c r="B28" s="14">
        <v>15.0</v>
      </c>
      <c r="C28" s="80">
        <v>0.8967708333333333</v>
      </c>
      <c r="D28" s="14" t="s">
        <v>178</v>
      </c>
      <c r="E28" s="73">
        <v>1800.0</v>
      </c>
      <c r="F28" s="14" t="s">
        <v>122</v>
      </c>
      <c r="G28" s="14" t="s">
        <v>278</v>
      </c>
      <c r="H28" s="14">
        <v>1040.0</v>
      </c>
      <c r="I28" s="73" t="s">
        <v>242</v>
      </c>
      <c r="J28" s="14" t="s">
        <v>279</v>
      </c>
      <c r="N28" s="14" t="s">
        <v>280</v>
      </c>
    </row>
    <row r="29">
      <c r="B29" s="14">
        <v>16.0</v>
      </c>
      <c r="C29" s="80">
        <v>0.9177661921276012</v>
      </c>
      <c r="D29" s="14" t="s">
        <v>178</v>
      </c>
      <c r="E29" s="73">
        <v>1800.0</v>
      </c>
      <c r="F29" s="14" t="s">
        <v>122</v>
      </c>
      <c r="G29" s="14" t="s">
        <v>281</v>
      </c>
      <c r="H29" s="14">
        <v>1040.0</v>
      </c>
      <c r="I29" s="73" t="s">
        <v>242</v>
      </c>
      <c r="J29" s="14" t="s">
        <v>282</v>
      </c>
      <c r="N29" s="14" t="s">
        <v>283</v>
      </c>
    </row>
    <row r="30">
      <c r="B30" s="14">
        <v>17.0</v>
      </c>
      <c r="C30" s="80">
        <v>0.01662108796153916</v>
      </c>
      <c r="D30" s="14" t="s">
        <v>178</v>
      </c>
      <c r="E30" s="73">
        <v>1800.0</v>
      </c>
      <c r="F30" s="14" t="s">
        <v>122</v>
      </c>
      <c r="G30" s="14" t="s">
        <v>284</v>
      </c>
      <c r="H30" s="14">
        <v>1040.0</v>
      </c>
      <c r="I30" s="73" t="s">
        <v>242</v>
      </c>
      <c r="J30" s="14" t="s">
        <v>285</v>
      </c>
      <c r="N30" s="14" t="s">
        <v>286</v>
      </c>
    </row>
    <row r="32">
      <c r="B32" s="14">
        <v>18.0</v>
      </c>
      <c r="C32" s="80">
        <v>0.9658707291673636</v>
      </c>
      <c r="D32" s="2" t="s">
        <v>178</v>
      </c>
      <c r="E32" s="90">
        <v>30.0</v>
      </c>
      <c r="F32" s="2" t="s">
        <v>122</v>
      </c>
      <c r="G32" s="2"/>
      <c r="H32" s="14">
        <v>1040.0</v>
      </c>
      <c r="I32" s="2"/>
      <c r="J32" s="2"/>
      <c r="K32" s="2"/>
      <c r="L32" s="2"/>
      <c r="M32" s="2"/>
      <c r="N32" s="11" t="s">
        <v>287</v>
      </c>
    </row>
    <row r="33">
      <c r="B33" s="14">
        <v>19.0</v>
      </c>
      <c r="C33" s="80">
        <v>0.9691290856499108</v>
      </c>
      <c r="D33" s="2" t="s">
        <v>178</v>
      </c>
      <c r="E33" s="90">
        <v>300.0</v>
      </c>
      <c r="F33" s="2" t="s">
        <v>122</v>
      </c>
      <c r="G33" s="2"/>
      <c r="H33" s="14">
        <v>1040.0</v>
      </c>
      <c r="I33" s="2"/>
      <c r="J33" s="2"/>
      <c r="K33" s="11"/>
      <c r="L33" s="2"/>
      <c r="M33" s="2"/>
      <c r="N33" s="11" t="s">
        <v>287</v>
      </c>
    </row>
    <row r="34">
      <c r="B34" s="14">
        <v>20.0</v>
      </c>
      <c r="C34" s="80">
        <v>0.9741552546329331</v>
      </c>
      <c r="D34" s="2" t="s">
        <v>178</v>
      </c>
      <c r="E34" s="90">
        <v>300.0</v>
      </c>
      <c r="F34" s="2" t="s">
        <v>122</v>
      </c>
      <c r="G34" s="2"/>
      <c r="H34" s="14">
        <v>1040.0</v>
      </c>
      <c r="I34" s="2"/>
      <c r="J34" s="2"/>
      <c r="K34" s="11" t="s">
        <v>288</v>
      </c>
      <c r="L34" s="2"/>
      <c r="M34" s="2"/>
      <c r="N34" s="11" t="s">
        <v>287</v>
      </c>
    </row>
    <row r="35">
      <c r="B35" s="14">
        <v>21.0</v>
      </c>
      <c r="C35" s="80">
        <v>0.979112777778937</v>
      </c>
      <c r="D35" s="2" t="s">
        <v>178</v>
      </c>
      <c r="E35" s="90">
        <v>300.0</v>
      </c>
      <c r="F35" s="2" t="s">
        <v>122</v>
      </c>
      <c r="G35" s="2"/>
      <c r="H35" s="90">
        <v>1060.0</v>
      </c>
      <c r="I35" s="2"/>
      <c r="J35" s="2"/>
      <c r="K35" s="2"/>
      <c r="L35" s="11" t="s">
        <v>289</v>
      </c>
      <c r="M35" s="2"/>
      <c r="N35" s="11" t="s">
        <v>287</v>
      </c>
    </row>
    <row r="36">
      <c r="D36" s="2"/>
      <c r="E36" s="90"/>
      <c r="F36" s="2"/>
      <c r="G36" s="2"/>
      <c r="H36" s="90"/>
      <c r="I36" s="2"/>
      <c r="J36" s="2"/>
      <c r="K36" s="2"/>
      <c r="L36" s="2"/>
      <c r="M36" s="2"/>
      <c r="N36" s="11"/>
    </row>
    <row r="37">
      <c r="A37" s="14" t="s">
        <v>26</v>
      </c>
      <c r="D37" s="2"/>
      <c r="E37" s="90"/>
      <c r="F37" s="2"/>
      <c r="G37" s="2"/>
      <c r="H37" s="90"/>
      <c r="I37" s="2"/>
      <c r="J37" s="2"/>
      <c r="K37" s="2"/>
      <c r="L37" s="2"/>
      <c r="M37" s="2"/>
      <c r="N37" s="11"/>
    </row>
    <row r="38">
      <c r="B38" s="14">
        <v>22.0</v>
      </c>
      <c r="C38" s="80">
        <v>0.014039351851851851</v>
      </c>
      <c r="D38" s="11" t="s">
        <v>140</v>
      </c>
      <c r="E38" s="18" t="s">
        <v>141</v>
      </c>
      <c r="F38" s="11" t="s">
        <v>122</v>
      </c>
      <c r="G38" s="2"/>
      <c r="H38" s="90"/>
      <c r="I38" s="2"/>
      <c r="J38" s="2"/>
      <c r="K38" s="2"/>
      <c r="L38" s="2"/>
      <c r="M38" s="2"/>
      <c r="N38" s="14" t="s">
        <v>266</v>
      </c>
    </row>
    <row r="39">
      <c r="B39" s="14">
        <v>23.0</v>
      </c>
      <c r="C39" s="80">
        <v>0.016662094902130775</v>
      </c>
      <c r="D39" s="14" t="s">
        <v>143</v>
      </c>
      <c r="E39" s="73" t="s">
        <v>144</v>
      </c>
      <c r="F39" s="14" t="s">
        <v>122</v>
      </c>
      <c r="N39" s="14" t="s">
        <v>267</v>
      </c>
    </row>
    <row r="41">
      <c r="B41" s="14">
        <v>24.0</v>
      </c>
      <c r="C41" s="80">
        <v>0.021544594907027204</v>
      </c>
      <c r="D41" s="14" t="s">
        <v>240</v>
      </c>
      <c r="E41" s="73">
        <v>300.0</v>
      </c>
      <c r="F41" s="14" t="s">
        <v>122</v>
      </c>
      <c r="G41" s="14" t="s">
        <v>290</v>
      </c>
      <c r="H41" s="14">
        <v>1050.0</v>
      </c>
      <c r="I41" s="73" t="s">
        <v>291</v>
      </c>
      <c r="J41" s="14" t="s">
        <v>292</v>
      </c>
      <c r="N41" s="14" t="s">
        <v>293</v>
      </c>
    </row>
    <row r="42">
      <c r="B42" s="14">
        <v>25.0</v>
      </c>
      <c r="C42" s="80">
        <v>0.02638888888888889</v>
      </c>
      <c r="D42" s="14" t="s">
        <v>178</v>
      </c>
      <c r="E42" s="73">
        <v>1800.0</v>
      </c>
      <c r="F42" s="14" t="s">
        <v>122</v>
      </c>
      <c r="G42" s="14" t="s">
        <v>294</v>
      </c>
      <c r="H42" s="14">
        <v>1050.0</v>
      </c>
      <c r="I42" s="73" t="s">
        <v>295</v>
      </c>
      <c r="J42" s="14" t="s">
        <v>274</v>
      </c>
      <c r="N42" s="14" t="s">
        <v>270</v>
      </c>
    </row>
    <row r="43">
      <c r="B43" s="14">
        <v>26.0</v>
      </c>
      <c r="C43" s="80">
        <v>0.05022549768909812</v>
      </c>
      <c r="D43" s="14" t="s">
        <v>178</v>
      </c>
      <c r="E43" s="73">
        <v>1800.0</v>
      </c>
      <c r="F43" s="14" t="s">
        <v>122</v>
      </c>
      <c r="G43" s="14" t="s">
        <v>296</v>
      </c>
      <c r="H43" s="14">
        <v>1040.0</v>
      </c>
      <c r="I43" s="73" t="s">
        <v>291</v>
      </c>
      <c r="J43" s="14" t="s">
        <v>297</v>
      </c>
      <c r="N43" s="14" t="s">
        <v>247</v>
      </c>
    </row>
    <row r="44">
      <c r="B44" s="14">
        <v>27.0</v>
      </c>
      <c r="C44" s="80">
        <v>0.07247599537367932</v>
      </c>
      <c r="D44" s="14" t="s">
        <v>178</v>
      </c>
      <c r="E44" s="73">
        <v>1800.0</v>
      </c>
      <c r="F44" s="14" t="s">
        <v>122</v>
      </c>
      <c r="G44" s="14" t="s">
        <v>298</v>
      </c>
      <c r="H44" s="14">
        <v>1040.0</v>
      </c>
      <c r="I44" s="73" t="s">
        <v>291</v>
      </c>
      <c r="J44" s="14" t="s">
        <v>297</v>
      </c>
      <c r="N44" s="14" t="s">
        <v>275</v>
      </c>
    </row>
    <row r="45">
      <c r="B45" s="14">
        <v>28.0</v>
      </c>
      <c r="C45" s="80">
        <v>0.09369423611497041</v>
      </c>
      <c r="D45" s="14" t="s">
        <v>178</v>
      </c>
      <c r="E45" s="73">
        <v>1800.0</v>
      </c>
      <c r="F45" s="14" t="s">
        <v>122</v>
      </c>
      <c r="G45" s="14" t="s">
        <v>299</v>
      </c>
      <c r="H45" s="14">
        <v>1060.0</v>
      </c>
      <c r="I45" s="73" t="s">
        <v>291</v>
      </c>
      <c r="J45" s="14" t="s">
        <v>269</v>
      </c>
      <c r="N45" s="14" t="s">
        <v>277</v>
      </c>
    </row>
    <row r="46">
      <c r="B46" s="14">
        <v>29.0</v>
      </c>
      <c r="C46" s="80">
        <v>0.11777783565048594</v>
      </c>
      <c r="D46" s="14" t="s">
        <v>178</v>
      </c>
      <c r="E46" s="73">
        <v>1800.0</v>
      </c>
      <c r="F46" s="14" t="s">
        <v>122</v>
      </c>
      <c r="G46" s="14" t="s">
        <v>268</v>
      </c>
      <c r="H46" s="14">
        <v>1060.0</v>
      </c>
      <c r="I46" s="73" t="s">
        <v>291</v>
      </c>
      <c r="J46" s="14" t="s">
        <v>300</v>
      </c>
      <c r="N46" s="14" t="s">
        <v>280</v>
      </c>
    </row>
    <row r="47">
      <c r="B47" s="14">
        <v>30.0</v>
      </c>
      <c r="C47" s="80">
        <v>0.13955643518420402</v>
      </c>
      <c r="D47" s="14" t="s">
        <v>178</v>
      </c>
      <c r="E47" s="73">
        <v>1800.0</v>
      </c>
      <c r="F47" s="14" t="s">
        <v>122</v>
      </c>
      <c r="G47" s="14" t="s">
        <v>301</v>
      </c>
      <c r="H47" s="14">
        <v>1060.0</v>
      </c>
      <c r="I47" s="73" t="s">
        <v>291</v>
      </c>
      <c r="J47" s="14" t="s">
        <v>302</v>
      </c>
      <c r="N47" s="14" t="s">
        <v>283</v>
      </c>
    </row>
    <row r="48">
      <c r="B48" s="14">
        <v>31.0</v>
      </c>
      <c r="C48" s="80">
        <v>0.16231467592297122</v>
      </c>
      <c r="D48" s="14" t="s">
        <v>178</v>
      </c>
      <c r="E48" s="73">
        <v>1800.0</v>
      </c>
      <c r="F48" s="14" t="s">
        <v>122</v>
      </c>
      <c r="G48" s="14" t="s">
        <v>284</v>
      </c>
      <c r="H48" s="14">
        <v>1060.0</v>
      </c>
      <c r="I48" s="73" t="s">
        <v>291</v>
      </c>
      <c r="J48" s="14" t="s">
        <v>303</v>
      </c>
      <c r="N48" s="14" t="s">
        <v>286</v>
      </c>
    </row>
    <row r="49">
      <c r="E49" s="98"/>
      <c r="I49" s="98"/>
    </row>
    <row r="50">
      <c r="B50" s="14">
        <v>32.0</v>
      </c>
      <c r="C50" s="80">
        <v>0.18448870370048098</v>
      </c>
      <c r="D50" s="2" t="s">
        <v>178</v>
      </c>
      <c r="E50" s="90">
        <v>30.0</v>
      </c>
      <c r="F50" s="2" t="s">
        <v>122</v>
      </c>
      <c r="G50" s="11" t="s">
        <v>304</v>
      </c>
      <c r="H50" s="14">
        <v>1060.0</v>
      </c>
      <c r="I50" s="2"/>
      <c r="J50" s="2"/>
      <c r="K50" s="2"/>
      <c r="L50" s="2"/>
      <c r="M50" s="2"/>
      <c r="N50" s="11" t="s">
        <v>305</v>
      </c>
    </row>
    <row r="51">
      <c r="B51" s="14">
        <v>33.0</v>
      </c>
      <c r="C51" s="80">
        <v>0.1882779629668221</v>
      </c>
      <c r="D51" s="2" t="s">
        <v>178</v>
      </c>
      <c r="E51" s="18">
        <v>240.0</v>
      </c>
      <c r="F51" s="2" t="s">
        <v>122</v>
      </c>
      <c r="G51" s="2"/>
      <c r="H51" s="14">
        <v>1060.0</v>
      </c>
      <c r="I51" s="2"/>
      <c r="J51" s="2"/>
      <c r="K51" s="11" t="s">
        <v>306</v>
      </c>
      <c r="L51" s="11" t="s">
        <v>307</v>
      </c>
      <c r="M51" s="2"/>
      <c r="N51" s="11" t="s">
        <v>305</v>
      </c>
    </row>
    <row r="52">
      <c r="B52" s="14">
        <v>34.0</v>
      </c>
      <c r="C52" s="80">
        <v>0.19469907407407408</v>
      </c>
      <c r="D52" s="2" t="s">
        <v>178</v>
      </c>
      <c r="E52" s="18">
        <v>240.0</v>
      </c>
      <c r="F52" s="2" t="s">
        <v>122</v>
      </c>
      <c r="G52" s="2"/>
      <c r="H52" s="14">
        <v>1060.0</v>
      </c>
      <c r="I52" s="2"/>
      <c r="J52" s="2"/>
      <c r="K52" s="11"/>
      <c r="L52" s="11" t="s">
        <v>308</v>
      </c>
      <c r="M52" s="2"/>
      <c r="N52" s="11" t="s">
        <v>305</v>
      </c>
    </row>
    <row r="53">
      <c r="B53" s="14">
        <v>35.0</v>
      </c>
      <c r="C53" s="80">
        <v>0.19876979166292585</v>
      </c>
      <c r="D53" s="2" t="s">
        <v>178</v>
      </c>
      <c r="E53" s="18">
        <v>240.0</v>
      </c>
      <c r="F53" s="2" t="s">
        <v>122</v>
      </c>
      <c r="G53" s="2"/>
      <c r="H53" s="14">
        <v>1060.0</v>
      </c>
      <c r="I53" s="2"/>
      <c r="J53" s="2"/>
      <c r="K53" s="11" t="s">
        <v>309</v>
      </c>
      <c r="L53" s="11" t="s">
        <v>310</v>
      </c>
      <c r="M53" s="2"/>
      <c r="N53" s="11" t="s">
        <v>311</v>
      </c>
    </row>
    <row r="54">
      <c r="B54" s="14">
        <v>36.0</v>
      </c>
      <c r="C54" s="80">
        <v>0.2031712962962963</v>
      </c>
      <c r="D54" s="2" t="s">
        <v>178</v>
      </c>
      <c r="E54" s="18">
        <v>240.0</v>
      </c>
      <c r="F54" s="2" t="s">
        <v>122</v>
      </c>
      <c r="G54" s="2"/>
      <c r="H54" s="90">
        <v>1060.0</v>
      </c>
      <c r="K54" s="11" t="s">
        <v>309</v>
      </c>
      <c r="L54" s="11" t="s">
        <v>310</v>
      </c>
      <c r="N54" s="11" t="s">
        <v>311</v>
      </c>
    </row>
    <row r="56">
      <c r="B56" s="14">
        <v>37.0</v>
      </c>
      <c r="C56" s="80">
        <v>0.20986401620029937</v>
      </c>
      <c r="D56" s="14" t="s">
        <v>140</v>
      </c>
      <c r="E56" s="73" t="s">
        <v>141</v>
      </c>
      <c r="F56" s="14" t="s">
        <v>122</v>
      </c>
      <c r="N56" s="14" t="s">
        <v>266</v>
      </c>
    </row>
    <row r="57">
      <c r="B57" s="14">
        <v>38.0</v>
      </c>
      <c r="C57" s="80">
        <v>0.21251157407407406</v>
      </c>
      <c r="D57" s="14" t="s">
        <v>143</v>
      </c>
      <c r="E57" s="73" t="s">
        <v>144</v>
      </c>
      <c r="F57" s="14" t="s">
        <v>122</v>
      </c>
      <c r="N57" s="14" t="s">
        <v>267</v>
      </c>
    </row>
    <row r="59">
      <c r="C59" s="80">
        <v>0.2151287731467164</v>
      </c>
      <c r="D59" s="14" t="s">
        <v>312</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